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120" windowHeight="10095" activeTab="2"/>
  </bookViews>
  <sheets>
    <sheet name="Форма 1 расходы" sheetId="9" r:id="rId1"/>
    <sheet name="Форма 2" sheetId="3" r:id="rId2"/>
    <sheet name="Форма 3 (2)" sheetId="14" r:id="rId3"/>
    <sheet name="Форма 4 гос. задание" sheetId="10" r:id="rId4"/>
    <sheet name="форма 5 (2)" sheetId="15" r:id="rId5"/>
    <sheet name="форма 6" sheetId="6" r:id="rId6"/>
  </sheets>
  <definedNames>
    <definedName name="_GoBack" localSheetId="0">'Форма 1 расходы'!#REF!</definedName>
    <definedName name="_GoBack" localSheetId="2">'Форма 3 (2)'!$I$73</definedName>
    <definedName name="_xlnm._FilterDatabase" localSheetId="0" hidden="1">'Форма 1 расходы'!$A$10:$T$161</definedName>
    <definedName name="_xlnm._FilterDatabase" localSheetId="1" hidden="1">'Форма 2'!$A$12:$F$57</definedName>
    <definedName name="_xlnm._FilterDatabase" localSheetId="2" hidden="1">'Форма 3 (2)'!$A$8:$M$148</definedName>
    <definedName name="_xlnm._FilterDatabase" localSheetId="3" hidden="1">'Форма 4 гос. задание'!$A$16:$J$32</definedName>
    <definedName name="_xlnm._FilterDatabase" localSheetId="4" hidden="1">'форма 5 (2)'!$A$18:$M$52</definedName>
    <definedName name="_xlnm.Print_Titles" localSheetId="0">'Форма 1 расходы'!$9:$10</definedName>
    <definedName name="_xlnm.Print_Titles" localSheetId="1">'Форма 2'!$11:$12</definedName>
    <definedName name="_xlnm.Print_Titles" localSheetId="2">'Форма 3 (2)'!$7:$8</definedName>
    <definedName name="_xlnm.Print_Titles" localSheetId="3">'Форма 4 гос. задание'!$15:$16</definedName>
    <definedName name="_xlnm.Print_Titles" localSheetId="4">'форма 5 (2)'!$16:$18</definedName>
    <definedName name="_xlnm.Print_Area" localSheetId="0">'Форма 1 расходы'!$A$79:$T$84</definedName>
    <definedName name="_xlnm.Print_Area" localSheetId="1">'Форма 2'!$A$1:$G$59</definedName>
    <definedName name="_xlnm.Print_Area" localSheetId="2">'Форма 3 (2)'!$A$140:$N$145</definedName>
    <definedName name="_xlnm.Print_Area" localSheetId="3">'Форма 4 гос. задание'!$A$1:$N$34</definedName>
    <definedName name="_xlnm.Print_Area" localSheetId="4">'форма 5 (2)'!$A$1:$J$59</definedName>
    <definedName name="_xlnm.Print_Area" localSheetId="5">'форма 6'!$A$1:$E$14</definedName>
  </definedNames>
  <calcPr calcId="125725" calcMode="manual" fullPrecision="0"/>
</workbook>
</file>

<file path=xl/calcChain.xml><?xml version="1.0" encoding="utf-8"?>
<calcChain xmlns="http://schemas.openxmlformats.org/spreadsheetml/2006/main">
  <c r="J48" i="14"/>
  <c r="J47"/>
  <c r="K47" s="1"/>
  <c r="J46"/>
  <c r="J45"/>
  <c r="J18"/>
  <c r="J17"/>
  <c r="J16" s="1"/>
  <c r="J11"/>
  <c r="Q120" i="9" l="1"/>
  <c r="R120"/>
  <c r="S120"/>
  <c r="P120"/>
  <c r="R60"/>
  <c r="R20" s="1"/>
  <c r="Q60"/>
  <c r="Q20" s="1"/>
  <c r="R101"/>
  <c r="R90" s="1"/>
  <c r="Q101"/>
  <c r="Q59" s="1"/>
  <c r="Q58" s="1"/>
  <c r="T102"/>
  <c r="T20" l="1"/>
  <c r="T60"/>
  <c r="R99"/>
  <c r="Q99"/>
  <c r="Q90"/>
  <c r="F17" i="3"/>
  <c r="R24" i="9" l="1"/>
  <c r="T84" l="1"/>
  <c r="F15" i="3" l="1"/>
  <c r="F16"/>
  <c r="K25" i="10" l="1"/>
  <c r="L25"/>
  <c r="L18"/>
  <c r="K18"/>
  <c r="N32" l="1"/>
  <c r="M32"/>
  <c r="N31"/>
  <c r="M31"/>
  <c r="N30"/>
  <c r="M30"/>
  <c r="H30"/>
  <c r="N29"/>
  <c r="M29"/>
  <c r="H29"/>
  <c r="N28"/>
  <c r="M28"/>
  <c r="N27"/>
  <c r="M27"/>
  <c r="N26"/>
  <c r="M26"/>
  <c r="J25"/>
  <c r="N23"/>
  <c r="M23"/>
  <c r="N22"/>
  <c r="M22"/>
  <c r="N21"/>
  <c r="M21"/>
  <c r="N20"/>
  <c r="M20"/>
  <c r="N19"/>
  <c r="M19"/>
  <c r="J18"/>
  <c r="M18" l="1"/>
  <c r="M25"/>
  <c r="N18"/>
  <c r="N25"/>
  <c r="E32" i="3" l="1"/>
  <c r="Q56" i="9" l="1"/>
  <c r="Q61"/>
  <c r="Q21" l="1"/>
  <c r="R137" l="1"/>
  <c r="Q137"/>
  <c r="S87" l="1"/>
  <c r="T87"/>
  <c r="S88"/>
  <c r="T88"/>
  <c r="R85"/>
  <c r="Q85"/>
  <c r="Q69" l="1"/>
  <c r="R69"/>
  <c r="P69"/>
  <c r="Q24" l="1"/>
  <c r="R114"/>
  <c r="Q114"/>
  <c r="R68"/>
  <c r="Q68"/>
  <c r="R44"/>
  <c r="Q44"/>
  <c r="R45"/>
  <c r="Q45"/>
  <c r="Q23" l="1"/>
  <c r="R23"/>
  <c r="R53"/>
  <c r="Q53"/>
  <c r="R65"/>
  <c r="R54" s="1"/>
  <c r="R14" s="1"/>
  <c r="Q65"/>
  <c r="Q54" s="1"/>
  <c r="Q14" s="1"/>
  <c r="R151"/>
  <c r="Q151"/>
  <c r="T139"/>
  <c r="T140"/>
  <c r="T71"/>
  <c r="T120" l="1"/>
  <c r="R52"/>
  <c r="Q52"/>
  <c r="Q72"/>
  <c r="R72"/>
  <c r="Q46"/>
  <c r="R46"/>
  <c r="T26"/>
  <c r="T157"/>
  <c r="S157"/>
  <c r="T156"/>
  <c r="S156"/>
  <c r="T155"/>
  <c r="S155"/>
  <c r="T154"/>
  <c r="S154"/>
  <c r="T153"/>
  <c r="S153"/>
  <c r="R152"/>
  <c r="Q152"/>
  <c r="P152"/>
  <c r="T151"/>
  <c r="S151"/>
  <c r="R150"/>
  <c r="Q150"/>
  <c r="P150"/>
  <c r="T149"/>
  <c r="S149"/>
  <c r="R148"/>
  <c r="Q148"/>
  <c r="P148"/>
  <c r="T147"/>
  <c r="S146"/>
  <c r="Q141"/>
  <c r="R145"/>
  <c r="Q145"/>
  <c r="P145"/>
  <c r="T144"/>
  <c r="S144"/>
  <c r="T143"/>
  <c r="P143"/>
  <c r="S143" s="1"/>
  <c r="R142"/>
  <c r="Q142"/>
  <c r="R141"/>
  <c r="P141"/>
  <c r="S138"/>
  <c r="T138"/>
  <c r="P137"/>
  <c r="T136"/>
  <c r="P136"/>
  <c r="P135" s="1"/>
  <c r="R135"/>
  <c r="Q135"/>
  <c r="T134"/>
  <c r="R133"/>
  <c r="Q133"/>
  <c r="P133"/>
  <c r="Q132"/>
  <c r="T132" s="1"/>
  <c r="P132"/>
  <c r="S132" s="1"/>
  <c r="Q131"/>
  <c r="T131" s="1"/>
  <c r="P131"/>
  <c r="S131" s="1"/>
  <c r="Q130"/>
  <c r="T130" s="1"/>
  <c r="P130"/>
  <c r="P127" s="1"/>
  <c r="T129"/>
  <c r="S129"/>
  <c r="T128"/>
  <c r="S128"/>
  <c r="T127"/>
  <c r="Q126"/>
  <c r="R126"/>
  <c r="T125"/>
  <c r="T124"/>
  <c r="R123"/>
  <c r="R119" s="1"/>
  <c r="R118" s="1"/>
  <c r="Q123"/>
  <c r="Q119" s="1"/>
  <c r="Q118" s="1"/>
  <c r="P123"/>
  <c r="T122"/>
  <c r="S122"/>
  <c r="R121"/>
  <c r="Q121"/>
  <c r="P121"/>
  <c r="T117"/>
  <c r="S117"/>
  <c r="R116"/>
  <c r="Q116"/>
  <c r="P116"/>
  <c r="R115"/>
  <c r="R17" s="1"/>
  <c r="Q115"/>
  <c r="P115"/>
  <c r="P17" s="1"/>
  <c r="T114"/>
  <c r="P114"/>
  <c r="P107" s="1"/>
  <c r="T113"/>
  <c r="S113"/>
  <c r="T112"/>
  <c r="S112"/>
  <c r="T111"/>
  <c r="S111"/>
  <c r="T110"/>
  <c r="S110"/>
  <c r="T109"/>
  <c r="S109"/>
  <c r="T108"/>
  <c r="S108"/>
  <c r="R107"/>
  <c r="Q107"/>
  <c r="Q104" s="1"/>
  <c r="Q103" s="1"/>
  <c r="T106"/>
  <c r="S106"/>
  <c r="T105"/>
  <c r="S105"/>
  <c r="T101"/>
  <c r="T98"/>
  <c r="S98"/>
  <c r="T97"/>
  <c r="S97"/>
  <c r="T96"/>
  <c r="S96"/>
  <c r="T95"/>
  <c r="S95"/>
  <c r="T94"/>
  <c r="S94"/>
  <c r="T93"/>
  <c r="P93"/>
  <c r="S93" s="1"/>
  <c r="T92"/>
  <c r="S92"/>
  <c r="T91"/>
  <c r="P91"/>
  <c r="S91" s="1"/>
  <c r="R89"/>
  <c r="Q89"/>
  <c r="P89"/>
  <c r="T86"/>
  <c r="S86"/>
  <c r="P85"/>
  <c r="S81"/>
  <c r="T80"/>
  <c r="S80"/>
  <c r="T79"/>
  <c r="P79"/>
  <c r="P77" s="1"/>
  <c r="T78"/>
  <c r="S78"/>
  <c r="R77"/>
  <c r="R76" s="1"/>
  <c r="Q77"/>
  <c r="Q76" s="1"/>
  <c r="T75"/>
  <c r="S75"/>
  <c r="R74"/>
  <c r="Q74"/>
  <c r="P74"/>
  <c r="T73"/>
  <c r="S73"/>
  <c r="P72"/>
  <c r="T70"/>
  <c r="S70"/>
  <c r="T68"/>
  <c r="T67"/>
  <c r="S67"/>
  <c r="T66"/>
  <c r="S66"/>
  <c r="T65"/>
  <c r="S65"/>
  <c r="T64"/>
  <c r="S64"/>
  <c r="T63"/>
  <c r="S63"/>
  <c r="R62"/>
  <c r="Q62"/>
  <c r="P62"/>
  <c r="R61"/>
  <c r="P61"/>
  <c r="R59"/>
  <c r="P59"/>
  <c r="R57"/>
  <c r="Q57"/>
  <c r="Q55" s="1"/>
  <c r="P57"/>
  <c r="R56"/>
  <c r="P56"/>
  <c r="M56"/>
  <c r="P54"/>
  <c r="M54"/>
  <c r="N54" s="1"/>
  <c r="M53"/>
  <c r="T50"/>
  <c r="S50"/>
  <c r="T49"/>
  <c r="S49"/>
  <c r="R48"/>
  <c r="Q48"/>
  <c r="P48"/>
  <c r="T47"/>
  <c r="S47"/>
  <c r="P46"/>
  <c r="T45"/>
  <c r="P45"/>
  <c r="S45" s="1"/>
  <c r="T44"/>
  <c r="P44"/>
  <c r="S44" s="1"/>
  <c r="T43"/>
  <c r="S43"/>
  <c r="T42"/>
  <c r="S42"/>
  <c r="T41"/>
  <c r="S41"/>
  <c r="T40"/>
  <c r="S40"/>
  <c r="T39"/>
  <c r="S39"/>
  <c r="T38"/>
  <c r="S38"/>
  <c r="T37"/>
  <c r="S37"/>
  <c r="T36"/>
  <c r="S36"/>
  <c r="T35"/>
  <c r="S35"/>
  <c r="T34"/>
  <c r="S34"/>
  <c r="T33"/>
  <c r="S33"/>
  <c r="T32"/>
  <c r="S32"/>
  <c r="T31"/>
  <c r="S31"/>
  <c r="T30"/>
  <c r="S30"/>
  <c r="T29"/>
  <c r="S29"/>
  <c r="T28"/>
  <c r="S28"/>
  <c r="T27"/>
  <c r="S27"/>
  <c r="Q25"/>
  <c r="P24"/>
  <c r="P14" s="1"/>
  <c r="M24"/>
  <c r="M23"/>
  <c r="R21"/>
  <c r="P21"/>
  <c r="Q19"/>
  <c r="Q18" s="1"/>
  <c r="Q17"/>
  <c r="R16"/>
  <c r="R15" s="1"/>
  <c r="Q16"/>
  <c r="P16"/>
  <c r="P15" s="1"/>
  <c r="R19" l="1"/>
  <c r="R18" s="1"/>
  <c r="R58"/>
  <c r="P19"/>
  <c r="P18" s="1"/>
  <c r="P58"/>
  <c r="T118"/>
  <c r="P119"/>
  <c r="P118" s="1"/>
  <c r="S118" s="1"/>
  <c r="Q15"/>
  <c r="M14"/>
  <c r="M51"/>
  <c r="R55"/>
  <c r="M22"/>
  <c r="P23"/>
  <c r="P22" s="1"/>
  <c r="S61"/>
  <c r="S116"/>
  <c r="S74"/>
  <c r="S16"/>
  <c r="T90"/>
  <c r="T99"/>
  <c r="S141"/>
  <c r="T19"/>
  <c r="T18" s="1"/>
  <c r="Q51"/>
  <c r="S150"/>
  <c r="T57"/>
  <c r="S121"/>
  <c r="T16"/>
  <c r="S17"/>
  <c r="S19"/>
  <c r="S18" s="1"/>
  <c r="S24"/>
  <c r="T48"/>
  <c r="S54"/>
  <c r="S56"/>
  <c r="S57"/>
  <c r="T61"/>
  <c r="S62"/>
  <c r="S69"/>
  <c r="T74"/>
  <c r="T77"/>
  <c r="T85"/>
  <c r="T107"/>
  <c r="T116"/>
  <c r="T135"/>
  <c r="T145"/>
  <c r="S148"/>
  <c r="S21"/>
  <c r="S59"/>
  <c r="S89"/>
  <c r="S115"/>
  <c r="S137"/>
  <c r="S152"/>
  <c r="S46"/>
  <c r="S72"/>
  <c r="T150"/>
  <c r="S145"/>
  <c r="T142"/>
  <c r="S135"/>
  <c r="T133"/>
  <c r="T123"/>
  <c r="T121"/>
  <c r="R104"/>
  <c r="R103" s="1"/>
  <c r="S85"/>
  <c r="T53"/>
  <c r="T69"/>
  <c r="S48"/>
  <c r="Q22"/>
  <c r="S26"/>
  <c r="T23"/>
  <c r="R25"/>
  <c r="T25" s="1"/>
  <c r="S77"/>
  <c r="P76"/>
  <c r="S76" s="1"/>
  <c r="S107"/>
  <c r="P104"/>
  <c r="P103" s="1"/>
  <c r="S127"/>
  <c r="P126"/>
  <c r="S126" s="1"/>
  <c r="S119"/>
  <c r="T46"/>
  <c r="T54"/>
  <c r="T56"/>
  <c r="T59"/>
  <c r="T62"/>
  <c r="T72"/>
  <c r="T76"/>
  <c r="S79"/>
  <c r="T89"/>
  <c r="S114"/>
  <c r="T115"/>
  <c r="T126"/>
  <c r="S130"/>
  <c r="S136"/>
  <c r="T137"/>
  <c r="T141"/>
  <c r="T146"/>
  <c r="T148"/>
  <c r="T152"/>
  <c r="T17"/>
  <c r="T21"/>
  <c r="T24"/>
  <c r="P25"/>
  <c r="R51"/>
  <c r="P53"/>
  <c r="Q13"/>
  <c r="Q11" s="1"/>
  <c r="P142"/>
  <c r="S142" s="1"/>
  <c r="S58" l="1"/>
  <c r="T58"/>
  <c r="S14"/>
  <c r="S15"/>
  <c r="Q12"/>
  <c r="T15"/>
  <c r="T52"/>
  <c r="T104"/>
  <c r="T14"/>
  <c r="S25"/>
  <c r="S23"/>
  <c r="R22"/>
  <c r="R13"/>
  <c r="T103"/>
  <c r="S103"/>
  <c r="T51"/>
  <c r="P51"/>
  <c r="S51" s="1"/>
  <c r="S53"/>
  <c r="S52" s="1"/>
  <c r="P13"/>
  <c r="T119"/>
  <c r="S104"/>
  <c r="P12" l="1"/>
  <c r="P11"/>
  <c r="R11"/>
  <c r="T11" s="1"/>
  <c r="R12"/>
  <c r="T13"/>
  <c r="T12" s="1"/>
  <c r="S22"/>
  <c r="T22"/>
  <c r="S13"/>
  <c r="S12" s="1"/>
  <c r="S11" l="1"/>
  <c r="F22" i="3"/>
  <c r="E15" l="1"/>
  <c r="E16"/>
  <c r="E17"/>
  <c r="E22"/>
  <c r="G23"/>
  <c r="G24"/>
  <c r="G25"/>
  <c r="E31"/>
  <c r="F31"/>
  <c r="G32"/>
  <c r="G33"/>
  <c r="G34"/>
  <c r="E40"/>
  <c r="F40"/>
  <c r="G41"/>
  <c r="G44"/>
  <c r="E49"/>
  <c r="F49"/>
  <c r="G50"/>
  <c r="G49" l="1"/>
  <c r="G40"/>
  <c r="G17"/>
  <c r="E14"/>
  <c r="E13" s="1"/>
  <c r="G16"/>
  <c r="G15"/>
  <c r="G31"/>
  <c r="G22" l="1"/>
  <c r="F14"/>
  <c r="F13" l="1"/>
  <c r="G13" s="1"/>
  <c r="G14"/>
</calcChain>
</file>

<file path=xl/sharedStrings.xml><?xml version="1.0" encoding="utf-8"?>
<sst xmlns="http://schemas.openxmlformats.org/spreadsheetml/2006/main" count="2376" uniqueCount="793">
  <si>
    <t>Код аналитической программной классификации</t>
  </si>
  <si>
    <t>Код бюджетной классификации</t>
  </si>
  <si>
    <t>ГП</t>
  </si>
  <si>
    <t>Пп</t>
  </si>
  <si>
    <t>ОМ</t>
  </si>
  <si>
    <t>М</t>
  </si>
  <si>
    <t>ГРБС</t>
  </si>
  <si>
    <t>Рз</t>
  </si>
  <si>
    <t>Пр</t>
  </si>
  <si>
    <t>ЦС</t>
  </si>
  <si>
    <t>ВР</t>
  </si>
  <si>
    <t>Социальная поддержка граждан</t>
  </si>
  <si>
    <t>30</t>
  </si>
  <si>
    <t>1</t>
  </si>
  <si>
    <t xml:space="preserve">Развитие мер социальной поддержки отдельных категорий граждан </t>
  </si>
  <si>
    <t>Всего</t>
  </si>
  <si>
    <t>02</t>
  </si>
  <si>
    <t>3010000000</t>
  </si>
  <si>
    <t>01</t>
  </si>
  <si>
    <t>Предоставление мер социальной поддержки, оказание государственной социальной помощи, выплата социальных пособий и компенсаций отдельным категориям граждан</t>
  </si>
  <si>
    <t>Обеспечение мер социальной поддержки ветеранов труда (ежемесячная денежная выплата)</t>
  </si>
  <si>
    <t>03</t>
  </si>
  <si>
    <t xml:space="preserve">3010105530
</t>
  </si>
  <si>
    <t>Обеспечение мер социальной поддержки тружеников тыла</t>
  </si>
  <si>
    <t>3010103730</t>
  </si>
  <si>
    <t>Обеспечение мер социальной поддержки реабилитированных лиц и лиц, признанных пострадавшими от политических репрессий (ежемесячная денежная выплата)</t>
  </si>
  <si>
    <t>3010105540</t>
  </si>
  <si>
    <t>313</t>
  </si>
  <si>
    <t>04</t>
  </si>
  <si>
    <t>Обеспечение мер социальной поддержки ветеранов труда (ежемесячная денежная компенсация расходов на оплату жилого помещения и коммунальных услуг)</t>
  </si>
  <si>
    <t>3010103720</t>
  </si>
  <si>
    <t>05</t>
  </si>
  <si>
    <t>Обеспечение мер социальной поддержки реабилитированных лиц и лиц, признанных пострадавшими от политических репрессий (ежемесячная денежная компенсация расходов на оплату жилого помещения и коммунальных услуг)</t>
  </si>
  <si>
    <t>3010103740</t>
  </si>
  <si>
    <t>06</t>
  </si>
  <si>
    <t>Оплата жилищно-коммунальных услуг отдельным категориям граждан</t>
  </si>
  <si>
    <t xml:space="preserve">3010152500
</t>
  </si>
  <si>
    <t>244
313</t>
  </si>
  <si>
    <t>07</t>
  </si>
  <si>
    <t>Обеспечение мер социальной поддержки для лиц, награжденных знаком «Почетный донор СССР», «Почетный донор России»</t>
  </si>
  <si>
    <t xml:space="preserve">3010152200 
</t>
  </si>
  <si>
    <t>08</t>
  </si>
  <si>
    <t>Оказание материальной помощи малоимущим семьям,  малоимущим одиноко проживающим гражданам, а также иным гражданам, находящимся в трудной жизненной ситуации</t>
  </si>
  <si>
    <t>3010103560</t>
  </si>
  <si>
    <t>09</t>
  </si>
  <si>
    <t xml:space="preserve">3010103570
</t>
  </si>
  <si>
    <t>10</t>
  </si>
  <si>
    <t>Выплата социального пособия на погребение и возмещение расходов по гарантированному перечню услуг по погребению за счет бюджетов субъектов Российской Федерации и местных бюджетов</t>
  </si>
  <si>
    <t>3010103530</t>
  </si>
  <si>
    <t>11</t>
  </si>
  <si>
    <t>На реализацию льгот гражданам, имеющим звание «Почетный гражданин Удмуртской Республики»</t>
  </si>
  <si>
    <t>3010103580</t>
  </si>
  <si>
    <t>12</t>
  </si>
  <si>
    <t>На реализацию Закона Удмуртской Республики от 14 июня 2007 года № 30-РЗ «О ежегодной денежной выплате инвалидам боевых действий, проходившим военную службу по призыву»</t>
  </si>
  <si>
    <t>3010103610</t>
  </si>
  <si>
    <t>13</t>
  </si>
  <si>
    <t>Доплаты к пенсиям государственных служащих субъектов Российской Федерации и муниципальных служащих</t>
  </si>
  <si>
    <t>3010103430</t>
  </si>
  <si>
    <t>15</t>
  </si>
  <si>
    <t xml:space="preserve">Осуществление ежемесячной денежной выплаты отдельным категориям граждан </t>
  </si>
  <si>
    <t>3010107220</t>
  </si>
  <si>
    <t>16</t>
  </si>
  <si>
    <t>3010107230</t>
  </si>
  <si>
    <t>17</t>
  </si>
  <si>
    <t>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</si>
  <si>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3010151370</t>
  </si>
  <si>
    <t>18</t>
  </si>
  <si>
    <t>Государственные единовременные пособия и ежемесячные денежные компенсации гражданам при возникновении поствакцинальных осложнений</t>
  </si>
  <si>
    <t>3010152400</t>
  </si>
  <si>
    <t>19</t>
  </si>
  <si>
    <t xml:space="preserve">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</si>
  <si>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3010152800</t>
  </si>
  <si>
    <t>20</t>
  </si>
  <si>
    <t>Расходы на осуществление ежемесячной денежной компенсации отдельным категориям граждан оплаты взноса на капитальный ремонт общего имущества в многоквартивном доме</t>
  </si>
  <si>
    <t>843</t>
  </si>
  <si>
    <t xml:space="preserve">Обеспечение техническими средствами реабилитации отдельных категорий граждан в части полномочий Удмуртской Республики </t>
  </si>
  <si>
    <t>3010300000</t>
  </si>
  <si>
    <t>3010600000</t>
  </si>
  <si>
    <t>3010608090</t>
  </si>
  <si>
    <t>2</t>
  </si>
  <si>
    <t>3020100000</t>
  </si>
  <si>
    <t>3020103710</t>
  </si>
  <si>
    <t>3020103590</t>
  </si>
  <si>
    <t xml:space="preserve">Единовременное пособие беременной жене военнослужащего, проходящего военную службу по призыву, а также ежемесячное пособие на ребенка служащего, проходящего военную службу по призыву                    
</t>
  </si>
  <si>
    <t>3020152700</t>
  </si>
  <si>
    <t>Оказание единовременной материальной помощи семьям, направляющим детей-инвалидов на продолжительное лечение или операцию за пределы Удмуртской Республики</t>
  </si>
  <si>
    <t>3020103540</t>
  </si>
  <si>
    <t>321</t>
  </si>
  <si>
    <t>Денежное вознаграждение награжденным знаком отличия «Материнская слава» и «Родительская слава»</t>
  </si>
  <si>
    <t>3020200000</t>
  </si>
  <si>
    <t>3020203600</t>
  </si>
  <si>
    <t>Единовременное денежное вознаграждение  для награжденных знаком отличия «Родительская слава»</t>
  </si>
  <si>
    <t>3020205710</t>
  </si>
  <si>
    <t>Обеспечение текущей деятельности автономного учреждения Удмуртской Республики «Загородный оздоровительный комплекс «Лесная сказка»</t>
  </si>
  <si>
    <t>3020300000</t>
  </si>
  <si>
    <t>3020306770</t>
  </si>
  <si>
    <t xml:space="preserve">Осуществление мер по профилактике безнадзорности и правонарушений несовершеннолетних                                  </t>
  </si>
  <si>
    <t>3020400000</t>
  </si>
  <si>
    <t xml:space="preserve">Осуществление переданных органам государственной власти субъектов Российской Федерации в соответствии с пунктом 3 статьи 25 Федерального закона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                  </t>
  </si>
  <si>
    <t>3020459400</t>
  </si>
  <si>
    <t>Выполнение мероприятий по укреплению и развитию института семьи</t>
  </si>
  <si>
    <t xml:space="preserve">3020600000
</t>
  </si>
  <si>
    <t>3020605050</t>
  </si>
  <si>
    <t>Реализация мер по стабилизации демографической ситуации в Удмуртской Республике</t>
  </si>
  <si>
    <t>Система мер  социальной поддержки детей-сирот и детей, оставшихся без попечения родителей</t>
  </si>
  <si>
    <t>3020700000</t>
  </si>
  <si>
    <t>3020703790</t>
  </si>
  <si>
    <t>3020703800</t>
  </si>
  <si>
    <t>3</t>
  </si>
  <si>
    <t>Меры социальной поддержки работникам государственных учреждений Удмуртской Республики</t>
  </si>
  <si>
    <t>3030500000</t>
  </si>
  <si>
    <t>Денежная компенсация расходов по оплате жилых помещений и коммунальных услуг (отопление, освещение) работникам государственных учреждений Удмуртской Республики, проживающим и работающим в сельских населенных пунктах, рабочих поселках и поселках городского типа</t>
  </si>
  <si>
    <t>3030503820</t>
  </si>
  <si>
    <t>Укрепление материально - технической базы Минсоцполитики УР, его территориальных органов и подведомственных ему организаций</t>
  </si>
  <si>
    <t>3030600000</t>
  </si>
  <si>
    <t>Расходы по подготовке Минсоцполитики УР, его территориальных органов и подведомственных ему организаций к отопительному сезону</t>
  </si>
  <si>
    <t>3030605800</t>
  </si>
  <si>
    <t xml:space="preserve">Мероприятия, направленные на улучшение положения и качества жизни пожилых людей </t>
  </si>
  <si>
    <t>3030700000</t>
  </si>
  <si>
    <t>Мероприятия по улучшению положения и качества жизни пожилых людей, в том числе:</t>
  </si>
  <si>
    <t>3030704900</t>
  </si>
  <si>
    <t>244
323
612
622</t>
  </si>
  <si>
    <t>3030900000</t>
  </si>
  <si>
    <t>Реализация мероприятий по обеспечению пожарной безопасности Минсоцполитики УР, его территориальных органов и подведомственных ему организаций</t>
  </si>
  <si>
    <t>3030905110</t>
  </si>
  <si>
    <t xml:space="preserve">Развитие системы социального обслуживания граждан с применением механизмов государственно - частного партнерства </t>
  </si>
  <si>
    <t>3031100000</t>
  </si>
  <si>
    <t xml:space="preserve">Выплата компенсации поставщикам социальных услуг на территории Удмуртской Республики </t>
  </si>
  <si>
    <t>3031107390</t>
  </si>
  <si>
    <t>4</t>
  </si>
  <si>
    <t>Расходы по организации предоставления государственных услуг Минсоцполитики УР и его территориальными органами</t>
  </si>
  <si>
    <t>3040100000</t>
  </si>
  <si>
    <t>Расходы на организацию предоставления государственных услуг Минсоцполитики УР и его территориальными органами</t>
  </si>
  <si>
    <t>3040104060</t>
  </si>
  <si>
    <t>Обеспечение текущей деятельности, руководство и управление в сфере установленных функций центрального аппарата Минсоцполитики УР</t>
  </si>
  <si>
    <t>3040200000</t>
  </si>
  <si>
    <t>Центральный аппарат</t>
  </si>
  <si>
    <t>3040200030</t>
  </si>
  <si>
    <t>3040300000</t>
  </si>
  <si>
    <t>Территориальные органы</t>
  </si>
  <si>
    <t>3040300070</t>
  </si>
  <si>
    <t>Уплата налога на имущество организаций и земельного налога</t>
  </si>
  <si>
    <t>3040400000</t>
  </si>
  <si>
    <t>Уплата земельного налога</t>
  </si>
  <si>
    <t xml:space="preserve">Обеспечение государственных полномочий, переданных органам местного самоуправления, в части  организации и осуществления деятельности по социальной поддержке отдельных категорий граждан </t>
  </si>
  <si>
    <t>3040500000</t>
  </si>
  <si>
    <t>3040507560</t>
  </si>
  <si>
    <t>Создание и организация деятельности комиссий по делам несовершеннолетних и защите их прав</t>
  </si>
  <si>
    <t>Субсидии социально ориентированным некоммерческим организациям и иным некоммерческим организациям</t>
  </si>
  <si>
    <t>Расходы на выплату ежемесячных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уволенных в связи с ликвидацией организаций</t>
  </si>
  <si>
    <t>Наименование подпрограммы/ основного мероприятия/ мероприятия</t>
  </si>
  <si>
    <t>Организация учета (регистрации) многодетных семей</t>
  </si>
  <si>
    <t>Организация опроса на официальном сайте Минсоцполитики УР по уровню удовлетворенности качеством предоставления государственных услуг</t>
  </si>
  <si>
    <t>Реализация демографической и семейной политики, совершенствование социальной поддержки семей с детьми</t>
  </si>
  <si>
    <t xml:space="preserve">Пособие на ребенка </t>
  </si>
  <si>
    <t>Пособие по беременности и родам безработным женщинам</t>
  </si>
  <si>
    <t>Обеспечение текущей деятельности организаций в сфере социальной защиты населения</t>
  </si>
  <si>
    <t>Разработка административных регламентов, предусматривающих время ожидания в очереди при обращении заявителя в Минсоцполитики УР для получения государственных услуг не более 15 минут</t>
  </si>
  <si>
    <t>Выплата пенсии по старости в соответствии с Законами Удмуртской Республики «О пожарной безопасности в Удмуртской Республике» и «Об аварийно-спасательных службах и формированиях в Удмуртской Республике и гарантиях спасателям»</t>
  </si>
  <si>
    <t>244, 313</t>
  </si>
  <si>
    <t>3030608640</t>
  </si>
  <si>
    <t>Р1</t>
  </si>
  <si>
    <t>Р3</t>
  </si>
  <si>
    <t>302P100000</t>
  </si>
  <si>
    <t>3010604160</t>
  </si>
  <si>
    <t>632</t>
  </si>
  <si>
    <t>Удмуртская  республиканская общественная организация Всероссийской общественной организации ветеранов (пенсионеров) войны, труда, Вооруженных Сил и правоохранительных органов</t>
  </si>
  <si>
    <t>302Р300000</t>
  </si>
  <si>
    <t>Создание условий для реализации государственной программы</t>
  </si>
  <si>
    <t>Денежные средства на личные расходы детям-сиротам и детям, оставшимся без попечения родителей</t>
  </si>
  <si>
    <t>00</t>
  </si>
  <si>
    <t xml:space="preserve">01           02              03       06 </t>
  </si>
  <si>
    <t>302000000</t>
  </si>
  <si>
    <t>03   04</t>
  </si>
  <si>
    <t>02            03            04</t>
  </si>
  <si>
    <t>3030000000</t>
  </si>
  <si>
    <t>Федеральный проект «Старшее поколение»</t>
  </si>
  <si>
    <t>Федеральный проект «Финансовая поддержка семей при рождении детей»</t>
  </si>
  <si>
    <t>30101R4620 3010105870</t>
  </si>
  <si>
    <t>Оказание государственными учреждениями государственных услуг, выполнение работ , финансовое обеспечение деятельности государственных учреждений</t>
  </si>
  <si>
    <t xml:space="preserve">Модернизация и развитие социального обслуживания населения </t>
  </si>
  <si>
    <t xml:space="preserve">Реализация мероприятий в рамках регионального проекта  «Разработка и реализация программы системной поддержки и повышения качества жизни граждан старшего поколения «Старшее поколение» национального проекта  «Демография»
</t>
  </si>
  <si>
    <t xml:space="preserve">Предоставление государственной социальной помощи </t>
  </si>
  <si>
    <t xml:space="preserve">Обеспечение протезно-ортопедическими изделиями и проведение послегарантийного ремонта протезно-ортопедических изделий для отдельных категорий граждан, проживающих в Удмуртской Республике </t>
  </si>
  <si>
    <t>3010303550</t>
  </si>
  <si>
    <t>302Р100000</t>
  </si>
  <si>
    <t>Министерство социальной политики и труда Удмуртской Республики</t>
  </si>
  <si>
    <t>Форма 1</t>
  </si>
  <si>
    <t xml:space="preserve">           Отчет об использовании бюджетных ассигнований бюджета</t>
  </si>
  <si>
    <t xml:space="preserve">       Удмуртской Республики на реализацию государственной программы</t>
  </si>
  <si>
    <t xml:space="preserve">                                 (указать наименование государственной программы)</t>
  </si>
  <si>
    <t>Расходы бюджета Удмуртской Республики, тыс. рублей</t>
  </si>
  <si>
    <t>Кассовые расходы, в %</t>
  </si>
  <si>
    <t>сводная бюджетная роспись, план на 1 января отчетного года</t>
  </si>
  <si>
    <t>сводная бюджетная роспись на отчетную дату</t>
  </si>
  <si>
    <t>кассовое исполнение на отчетную дату</t>
  </si>
  <si>
    <t>к плану на 1 января отчетного года</t>
  </si>
  <si>
    <t>_____________</t>
  </si>
  <si>
    <t>Иные источники</t>
  </si>
  <si>
    <t>Бюджеты муниципальных образований в Удмуртской Республике</t>
  </si>
  <si>
    <t>Территориальный фонд обязательного медицинского страхования Удмуртской Республики</t>
  </si>
  <si>
    <t>Субсидии и субвенции из федерального бюджета, планируемые к получению</t>
  </si>
  <si>
    <t>иные межбюджетные трансферты из федерального бюджета</t>
  </si>
  <si>
    <t>субвенции из федерального бюджета</t>
  </si>
  <si>
    <t>субсидии из федерального бюджета</t>
  </si>
  <si>
    <t>Бюджет Удмуртской Республики</t>
  </si>
  <si>
    <t xml:space="preserve">«Создание условий для реализации государственной программы» </t>
  </si>
  <si>
    <t>Бюджет Удмуртской Республики, в том числе:</t>
  </si>
  <si>
    <t>«Модернизация и развитие социального обслуживания населения»</t>
  </si>
  <si>
    <t xml:space="preserve">«Реализация демографической и семейной политики, совершенствование социальной поддержки семей с детьми» </t>
  </si>
  <si>
    <t xml:space="preserve">«Развитие мер социальной поддержки отдельных категорий граждан» </t>
  </si>
  <si>
    <t xml:space="preserve">«Социальная поддержка граждан» </t>
  </si>
  <si>
    <t>Фактические расходы на отчетную дату</t>
  </si>
  <si>
    <t>Показатель применения меры</t>
  </si>
  <si>
    <t>Отношение фактических расходов к оценке расходов, %</t>
  </si>
  <si>
    <t>Оценка расходов, тыс. рублей</t>
  </si>
  <si>
    <t>Источник финансирования</t>
  </si>
  <si>
    <t>Наименование государственной программы, подпрограммы</t>
  </si>
  <si>
    <r>
      <t>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</si>
  <si>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t xml:space="preserve">                                 </t>
  </si>
  <si>
    <r>
      <t xml:space="preserve">Наименование государственной программы  </t>
    </r>
    <r>
      <rPr>
        <b/>
        <u/>
        <sz val="10"/>
        <color theme="1"/>
        <rFont val="Times New Roman"/>
        <family val="1"/>
        <charset val="204"/>
      </rPr>
      <t xml:space="preserve"> «Социальная поддержка граждан»</t>
    </r>
  </si>
  <si>
    <t>за счет всех источников финансирования</t>
  </si>
  <si>
    <t xml:space="preserve"> Отчет о расходах на реализацию государственной программы</t>
  </si>
  <si>
    <t>Форма 2</t>
  </si>
  <si>
    <t>Форма 4</t>
  </si>
  <si>
    <t>Отчет о выполнении сводных показателей государственных заданий</t>
  </si>
  <si>
    <t>на оказание государственных услуг, выполнение государственных работ</t>
  </si>
  <si>
    <t xml:space="preserve"> государственными учреждениями Удмуртской Республики</t>
  </si>
  <si>
    <t xml:space="preserve">          по государственной программе</t>
  </si>
  <si>
    <t>Наименование государственной услуги (работы)</t>
  </si>
  <si>
    <t>Наименование показателя, характеризующего объем государственной услуги (работы)</t>
  </si>
  <si>
    <t>Единица измерения объема государственной услуги (работы)</t>
  </si>
  <si>
    <t>Значение показателя объема государственной услуги (работы)</t>
  </si>
  <si>
    <t>Расходы бюджета Удмуртской Республики на оказание государственной услуги (выполнение работы), тыс. рублей</t>
  </si>
  <si>
    <t>план</t>
  </si>
  <si>
    <t>факт</t>
  </si>
  <si>
    <t>Численность семей, получивших социальные услуги</t>
  </si>
  <si>
    <t>Единица</t>
  </si>
  <si>
    <t>человек</t>
  </si>
  <si>
    <t>Организация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t>
  </si>
  <si>
    <t xml:space="preserve">Количество мероприятий </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</si>
  <si>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</si>
  <si>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Численность граждан, получивших социальные услуги</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</si>
  <si>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</si>
  <si>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t>
  </si>
  <si>
    <t>Форма 5</t>
  </si>
  <si>
    <t xml:space="preserve">      Отчет о достигнутых значениях целевых показателей (индикаторов)</t>
  </si>
  <si>
    <t xml:space="preserve">                         государственной программы</t>
  </si>
  <si>
    <r>
      <t xml:space="preserve">    Наименование государственной программы  </t>
    </r>
    <r>
      <rPr>
        <b/>
        <u/>
        <sz val="11"/>
        <color theme="1"/>
        <rFont val="Times New Roman"/>
        <family val="1"/>
        <charset val="204"/>
      </rPr>
      <t>«Социальная поддержка граждан»</t>
    </r>
  </si>
  <si>
    <t xml:space="preserve">                                            </t>
  </si>
  <si>
    <t>№ п/п</t>
  </si>
  <si>
    <t>Наименование целевого показателя (индикатора)</t>
  </si>
  <si>
    <t>Единица измерения</t>
  </si>
  <si>
    <t>Значения целевых показателей (индикаторов)</t>
  </si>
  <si>
    <t>Значение целевого показателя (индикатора) в году, предшествующему отчетному</t>
  </si>
  <si>
    <t>Выполнение, % (п.п)</t>
  </si>
  <si>
    <t>Обоснование отклонений значений целевого показателя (индикатора) на конец отчетного периода</t>
  </si>
  <si>
    <t>план на текущий год</t>
  </si>
  <si>
    <t>значение на конец отчетного года</t>
  </si>
  <si>
    <t xml:space="preserve">Государственная программа «Социальная поддержка граждан»  </t>
  </si>
  <si>
    <t>0</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</si>
  <si>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t>
  </si>
  <si>
    <t>%</t>
  </si>
  <si>
    <t xml:space="preserve">Подпрограмма 1 «Развитие мер социальной поддержки отдельных категорий граждан» </t>
  </si>
  <si>
    <t>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t>
  </si>
  <si>
    <t xml:space="preserve">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t>
  </si>
  <si>
    <t xml:space="preserve">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t>
  </si>
  <si>
    <t xml:space="preserve">Подпрограмма 2  «Реализация демографической и семейной политики, совершенствование социальной поддержки семей с детьми» </t>
  </si>
  <si>
    <t>Cуммарный коэффициент рождаемости*</t>
  </si>
  <si>
    <t>единиц</t>
  </si>
  <si>
    <t>Удельный вес детей, находящихся в социально опасном положении, в общей численности детского населения Удмуртской Республики</t>
  </si>
  <si>
    <t>-</t>
  </si>
  <si>
    <t xml:space="preserve">Охват граждан старше трудоспособного возраста профилактическими осмотрами, включая диспансеризацию </t>
  </si>
  <si>
    <t>Доля лиц старше трудоспособного возраста, у которых выявлены заболевания и патологические состояния, находящихся под диспансерным наблюдением</t>
  </si>
  <si>
    <t xml:space="preserve">Подпрограмма 3  «Модернизация и развитие социального обслуживания населения» </t>
  </si>
  <si>
    <t>Обеспеченность стационарными организациями социального обслуживания</t>
  </si>
  <si>
    <t>мест на 10 тыс. жителей</t>
  </si>
  <si>
    <t>Удельный вес детей-инвалидов, получивших социальные услуги в организациях социального обслуживания, в общей численности детей-инвалидов</t>
  </si>
  <si>
    <t>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t>
  </si>
  <si>
    <t>0 п.п.</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</si>
  <si>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t>
  </si>
  <si>
    <t>тыс. человек</t>
  </si>
  <si>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t>
  </si>
  <si>
    <t xml:space="preserve">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t>
  </si>
  <si>
    <r>
      <t xml:space="preserve">Подпрограмма 4  </t>
    </r>
    <r>
      <rPr>
        <sz val="11"/>
        <rFont val="Times New Roman"/>
        <family val="1"/>
        <charset val="204"/>
      </rPr>
      <t>«</t>
    </r>
    <r>
      <rPr>
        <b/>
        <sz val="11"/>
        <rFont val="Times New Roman"/>
        <family val="1"/>
        <charset val="204"/>
      </rPr>
      <t xml:space="preserve">Создание условий для реализации государственной программы» </t>
    </r>
  </si>
  <si>
    <t>Удельный вес проведенных Министерством контрольных мероприятий (ревизий и проверок) использования ресурсного обеспечения государственной программы к числу запланированных</t>
  </si>
  <si>
    <t>Уровень выполнения значений целевых показателей (индикаторов) государственной программы</t>
  </si>
  <si>
    <t>не менее 90</t>
  </si>
  <si>
    <t>____________</t>
  </si>
  <si>
    <t>12,44 п.п.</t>
  </si>
  <si>
    <t>Форма 6</t>
  </si>
  <si>
    <t xml:space="preserve">        Сведения о внесенных в государственную программу изменениях</t>
  </si>
  <si>
    <t xml:space="preserve">                                              (указать наименование государственной программы)</t>
  </si>
  <si>
    <r>
      <t>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</si>
  <si>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t>N п/п</t>
  </si>
  <si>
    <t>Вид нормативного правового акта</t>
  </si>
  <si>
    <t>Дата принятия</t>
  </si>
  <si>
    <t>Номер</t>
  </si>
  <si>
    <t>Суть изменений (краткое изложение)</t>
  </si>
  <si>
    <t>Форма 3</t>
  </si>
  <si>
    <t xml:space="preserve">     Отчет о выполнении основных мероприятий государственной программы</t>
  </si>
  <si>
    <t>Ответственный исполнитель                                                (ФИО, должность)</t>
  </si>
  <si>
    <t>Ожидаемый непосредственный результат, целевой показатель (индикатор)</t>
  </si>
  <si>
    <t>Достигнутый результат, целевой показатель (индикатор)</t>
  </si>
  <si>
    <t>Проблемы, возникшие в ходе реализации мероприятия</t>
  </si>
  <si>
    <t>В течение года</t>
  </si>
  <si>
    <t>Предоставление меры социальной поддержки отдельным категориям граждан, родившимся ранее 1 января 1946 года и не получающим меры социальной поддержки по другим законам.     
Осуществление ежемесячной денежной выплаты позволит улучшить качество жизни следующим категориям граждан: граждане, родившиеся по 31 декабря 1937 года включительно;                                                                                            граждане, родившиеся по 31 декабря 1945 года включительно,  имеющие страховой стаж не менее 45 лет для мужчин и 40 лет для женщин.</t>
  </si>
  <si>
    <t xml:space="preserve">Повышение участия некоммерческих общественных организаций в реализации социальной политики государства, развитие некоммерческого партнерства
</t>
  </si>
  <si>
    <t>Предоставление государственной социальной помощи в полном объеме</t>
  </si>
  <si>
    <t>Расходы на осуществление ежемесячной выплаты в связи с рождением (усыновлением) первого ребенка</t>
  </si>
  <si>
    <t xml:space="preserve">Единовременное денежное вознаграждение в год будет выплачено 35 семьям, награжденным знаком отличия «Родительская слава» </t>
  </si>
  <si>
    <t>Удовлетворение  потребности в перевозке несовершеннолетних, самовольно покинувших свой дом, на 100%</t>
  </si>
  <si>
    <t>Предоставление 50 путевок «мать и дитя» семьям с детьми- инвалидами</t>
  </si>
  <si>
    <t xml:space="preserve">Награждение 34 многодетных семей республики </t>
  </si>
  <si>
    <t xml:space="preserve">Организация торжественного мероприятия, посвященного Дню семьи, любви и верности </t>
  </si>
  <si>
    <t>Награждение 70 семей республики</t>
  </si>
  <si>
    <t xml:space="preserve">Организация мероприятий в рамках республиканских акции «Семья» и Акции охраны прав детства </t>
  </si>
  <si>
    <t xml:space="preserve">Передоставление в полном объеме </t>
  </si>
  <si>
    <t>Привлечение кадрового потенциала в сельские населенные пункты, рабочие поселки и поселки городского типа путем выплаты денежной компенсации расходов по оплате жилых помещений и коммунальных услуг (отопление, освещение) работникам государственных учреждений Удмуртской Республики</t>
  </si>
  <si>
    <t xml:space="preserve">Проведение республиканского конкурса по компьютерной грамотности среди пожилых людей. Участие  делегации Удмуртской Республики во Всероссийском конкурсе по компьютерной грамотности среди пожилых людей </t>
  </si>
  <si>
    <t xml:space="preserve">Участие в республиканском конкурсе по компьютерной грамотности  не менее  60 граждан пожилого возраста; 
обеспечение участия не менее 2 победителей во Всероссийском конкурсе по компьютерной грамотности среди пожилых людей </t>
  </si>
  <si>
    <t>Предоставление отдельным категориям граждан  единовременной выплаты на проведение  ремонта  жилых помещений</t>
  </si>
  <si>
    <t xml:space="preserve">Предоставление единовременной выплаты  на проведение  ремонта  жилых помещений  инвалидам и участникам Великой Отечественной войны 1941-1945 годов в размере не более 80 тысяч рублей </t>
  </si>
  <si>
    <t>Проведение мероприятий, посвященных Дню пожилых людей, Дню инвалидов, празднованию Дня Победы в Великой Отечественной войне 1941-1945 годов, Дню Героев Отечества, в том числе участие делегации Удмуртской Республики, пожилых людей в памятно-мемориальных мероприятиях, проводимых в г. Москве и других населенных пунктах России. Проведение фестивалей, конкурсов, выставок творчества</t>
  </si>
  <si>
    <t xml:space="preserve">Участие в мероприятиях не менее 31 тысячи граждан пожилого возраста и инвалидов </t>
  </si>
  <si>
    <t>Организация льготной подписки и доставки газеты для пожилых людей</t>
  </si>
  <si>
    <t xml:space="preserve">Организация  льготной подписки и доставки 1000 комплектов газеты для пожилых людей </t>
  </si>
  <si>
    <t>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t>
  </si>
  <si>
    <t>Обеспечение реализации государственной программы - организация и совершенствование работы с гражданами по предоставлению мер социальной поддержки, повышению адресности, внедрение единой автоматизированной системы учета предоставляемых выплат, компенсаций, пособий, предоставление государственных услуг населению</t>
  </si>
  <si>
    <t>Создание условий для реализации полномочий Минсоцполитики УР. Организация реализации мероприятий государственных, республиканских, ведомственных целевых программ. Повышение эффективности распределения бюджетных средств. Повышение уровня качества финансового менеджмента, повышение уровня бюджетной дисциплины, бюджетного планирования, управления бюджетными расходами</t>
  </si>
  <si>
    <t>Выполнение обязательств по уплате налога на имущество и земельного налога</t>
  </si>
  <si>
    <t>Выполнение обязательств  по уплате земельного налога</t>
  </si>
  <si>
    <t>Создание условий для реализации полномочий в части предоставления мер социальной поддержки многодетным семьям</t>
  </si>
  <si>
    <t>Постановление Правительства Удмуртской Республики</t>
  </si>
  <si>
    <r>
      <t xml:space="preserve">Наименование государственной программы </t>
    </r>
    <r>
      <rPr>
        <b/>
        <u/>
        <sz val="9"/>
        <rFont val="Times New Roman"/>
        <family val="1"/>
        <charset val="204"/>
      </rPr>
      <t>«Социальная поддержка граждан»</t>
    </r>
  </si>
  <si>
    <r>
      <t xml:space="preserve">Ответственный исполнитель </t>
    </r>
    <r>
      <rPr>
        <b/>
        <u/>
        <sz val="9"/>
        <rFont val="Times New Roman"/>
        <family val="1"/>
        <charset val="204"/>
      </rPr>
      <t>Министерство социальной политики и труда Удмуртской Республики</t>
    </r>
  </si>
  <si>
    <t>Срок               начала реализации</t>
  </si>
  <si>
    <t>Срок окончания реализации</t>
  </si>
  <si>
    <t xml:space="preserve">Министерство строительства, жилищно-коммунального хозяйства и энергетики Удмуртской Республики             (Сурнин Д.Н., министр строительства, жилищно-коммунального хозяйства и энергетики Удмуртской Республики)
</t>
  </si>
  <si>
    <t>Агентсво печати и массовых коммуникаций Удмуртской Респубики (Валов А.С., руководитель Агентсва печати и массовых коммуникаций Удмуртской Респубики)</t>
  </si>
  <si>
    <t>Соцподдержка в виде денежной выплаты предоставляется ежемесячно  134,7 тыс. ветеранам труда Удмуртской Республики</t>
  </si>
  <si>
    <t>Меры социальной поддержки получают ежегодно 4,4  тыс. граждан, награжденных знаком «Почетный донор»</t>
  </si>
  <si>
    <t xml:space="preserve">Оказание государственной социальной помощи не менее 4,5 тыс.  граждан, в том числе не  менее 200 семьям на основании социального контракта </t>
  </si>
  <si>
    <t>Единовременная денежная выплата супружеским парам, отмечающим 50-, 55-, 60-, 65-, 70-, 75-летие совместной жизни, предоставляется в размере 3448 рублей (более 1800 супружеских пар в год)</t>
  </si>
  <si>
    <t>61 инвалид боевых действий, проходивших военную службу по призыву, получат ежегодную денежную выплату</t>
  </si>
  <si>
    <t xml:space="preserve">Ежемесячное пособие при возникновении поствакцинальных осложнений выплачивается 5 гражданам        </t>
  </si>
  <si>
    <t>Поддержка организации, в том числе на частичное возмещение затрат, связанных с осуществлением деятельности, направленной на решение социальных вопросов в соответствии с уставными целями</t>
  </si>
  <si>
    <t xml:space="preserve">Единовременное пособие беременной жене военнослужащего, проходящего военную службу по призыву, получат не менее 30 человек;
ежемесячное пособие на ребенка военнослужащего, проходящего военную службу по призыву, получат 85 человек        </t>
  </si>
  <si>
    <t xml:space="preserve">Материальную помощь для направления детей-инвалидов на продолжительное лечение за пределы республики получат более 340 семей </t>
  </si>
  <si>
    <t>Выполнение мероприятий, предусмотренных государственным заданием</t>
  </si>
  <si>
    <t>Проведение мероприятий по популязации семейных ценностей</t>
  </si>
  <si>
    <t>Награждение 34 многодетных матерей республики</t>
  </si>
  <si>
    <t>Иутина О.В., начальник управления мер социальной поддержки</t>
  </si>
  <si>
    <t>Предоставление мер социальной поддержки многодетным семьям, предусмотренных законом Удмуртской Республики от 5 мая 2006 года № 13-РЗ «О мерах по социальной поддержке многодетных семей»</t>
  </si>
  <si>
    <t xml:space="preserve">Ежемесячную денежную выплату при рождении ребенка в размере 100 тыс. рублей получат 70 студенческих семей.
Проведение социологического исследования  с целью изучения репродуктивных установок населения Удмуртской Республики методом анкетирования  2,5 тыс. человек 
</t>
  </si>
  <si>
    <t xml:space="preserve">Иные закупки товаров, работ и услуг для обеспечения государственных (муниципальных) нужд
</t>
  </si>
  <si>
    <t>Создание условий для реализации полномочий Минсоцполитики УР. Организация реализации мероприятий государственных, республиканских, ведомственных целевых программ. Повышение эффективности распределения бюджетных средств. Повышение уровня качества финансового менеджмента, повышение уровня бюджетной дисциплины, бюджетного планирования, управления бюджетными расходами                                                                                     (30.04.1 -100%;                                                                                   30.04.2 - не менее 90%)</t>
  </si>
  <si>
    <t xml:space="preserve">Осуществление мер по координации деятельности органов и учреждений системы профилактики безнадзорности и правонарушений несовершеннолетних
</t>
  </si>
  <si>
    <t>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t>
  </si>
  <si>
    <t>не вып.</t>
  </si>
  <si>
    <t>вып.</t>
  </si>
  <si>
    <t>не брать в расчет</t>
  </si>
  <si>
    <r>
      <t xml:space="preserve">Наименование государственной программы:  </t>
    </r>
    <r>
      <rPr>
        <u/>
        <sz val="12"/>
        <rFont val="Times New Roman"/>
        <family val="1"/>
        <charset val="204"/>
      </rPr>
      <t>«Социальная поддержка граждан»</t>
    </r>
  </si>
  <si>
    <r>
      <t xml:space="preserve">Ответственный исполнитель </t>
    </r>
    <r>
      <rPr>
        <u/>
        <sz val="12"/>
        <rFont val="Times New Roman"/>
        <family val="1"/>
        <charset val="204"/>
      </rPr>
      <t>Министерство социальной политики и труда Удмуртской Республики</t>
    </r>
  </si>
  <si>
    <t>к плану на отчетную дату</t>
  </si>
  <si>
    <t>Федеральный бюджет</t>
  </si>
  <si>
    <t>Министерство здравоохрания Удмуртской Республики                                                                          (Щербак Г.О., министр здравоохранения Удмуртской Республики)</t>
  </si>
  <si>
    <t xml:space="preserve">На реализацию Указа Главы Удмуртской Республики от 5 февраля 2020 года                         № 31 «О единовременной выплате супружеским парам, отмечающим 50-, 55-, 60-, 65-, 70- и 75-летие совместной жизни»
</t>
  </si>
  <si>
    <t>313, 323</t>
  </si>
  <si>
    <r>
      <t xml:space="preserve">03           </t>
    </r>
    <r>
      <rPr>
        <sz val="9"/>
        <color rgb="FFFF0000"/>
        <rFont val="Times New Roman"/>
        <family val="1"/>
        <charset val="204"/>
      </rPr>
      <t xml:space="preserve">06  </t>
    </r>
    <r>
      <rPr>
        <sz val="9"/>
        <rFont val="Times New Roman"/>
        <family val="1"/>
        <charset val="204"/>
      </rPr>
      <t xml:space="preserve">         </t>
    </r>
  </si>
  <si>
    <r>
      <t xml:space="preserve">244
313 </t>
    </r>
    <r>
      <rPr>
        <sz val="9"/>
        <color rgb="FFFF0000"/>
        <rFont val="Times New Roman"/>
        <family val="1"/>
        <charset val="204"/>
      </rPr>
      <t>121 129</t>
    </r>
  </si>
  <si>
    <t>Бюджет Удмуртской Республики Федеральный бюджет</t>
  </si>
  <si>
    <t>21</t>
  </si>
  <si>
    <t>Оказание государственной социальной помощи на основании социального контракта отдельным категориям граждан</t>
  </si>
  <si>
    <t xml:space="preserve">30101R4040 </t>
  </si>
  <si>
    <t>Представление общественным объединениям субсидий из бюджета Удмуртской Республики на разработку и проведение мероприятий по социальной поддержке отдельных категорий граждан</t>
  </si>
  <si>
    <t>843,           833,          835,           855</t>
  </si>
  <si>
    <t>10              07   09</t>
  </si>
  <si>
    <t>00     00           09</t>
  </si>
  <si>
    <t>с учетом 10154 Минздрав</t>
  </si>
  <si>
    <t>субсидии и субвенции ФБ</t>
  </si>
  <si>
    <t>Министерство здравоохрания Удмуртской Республики                                  (Щербак Г.О.., министр здравоохранения Удмуртской Республики)</t>
  </si>
  <si>
    <t>Министерство строительства, жилищно-коммунального хозяйства и энергетики Удмуртской Республики             (Сурнин Д.Н., министр строительства, жилищно-коммунального хозяйства и энергетики Удмуртской Республики)</t>
  </si>
  <si>
    <t xml:space="preserve"> Пособия, компенсации, меры социальной поддержки по публичным нормативным обязательствам</t>
  </si>
  <si>
    <t>Бюджет Удмуртской Республики, Федеральный бюджет</t>
  </si>
  <si>
    <t>3020600000</t>
  </si>
  <si>
    <t>323, 612</t>
  </si>
  <si>
    <t xml:space="preserve">Организация  отдыха и оздоровления семей с детьми-инвалидами в возрасте с  6 лет 6 мес. до16 лет </t>
  </si>
  <si>
    <t>Организация  и проведение торжественного мероприятия,  посвященного празднолванию в Удмртской Республике Дня семьи, свручением знака отличия «Родительская слава»</t>
  </si>
  <si>
    <t xml:space="preserve">Организация  и проведение торжественного мероприятия,  посвященного празднолванию в Удмртской Республике Дня матери, с вручением знака отличия «Материнская слава» </t>
  </si>
  <si>
    <t>Дополнительные гарантии детям-сиротам и детям, оставшимся без попечения родителей</t>
  </si>
  <si>
    <t>07            10</t>
  </si>
  <si>
    <t>02            04</t>
  </si>
  <si>
    <t>Оказание государственными учреждениями государственных услуг, выполнение государственных работ, финансовое обеспечение деятельности государственных учреждений</t>
  </si>
  <si>
    <t>110, 240, 320, 610, 620, 640, 850</t>
  </si>
  <si>
    <t>Расходы на оказание содействия детям-сиротам и детям, оставшимся без попечения родителей, лицам из числа детей-сирот и детей, оставшихся без попечения родителей, в обучении на подготовительных курсах образовательных организаций высшего образования</t>
  </si>
  <si>
    <t>Выплата единовременного денежного пособия в Удмуртской Республике при усыновлении или удочерении</t>
  </si>
  <si>
    <t>Социальная поддержка детей-сирот и детей, оставшихся без попечения родителей, переданных в приемные семьи</t>
  </si>
  <si>
    <t>Выплата денежных средств на содержание детей, находящихся под опекой (попечительством)</t>
  </si>
  <si>
    <t>Расходы на обеспечение осуществления отдельных государственных полномочий, передаваемых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 за исключением расходов на осуществление деятельности специалистов</t>
  </si>
  <si>
    <t xml:space="preserve"> Расходы на выплату денежных средств на содержание усыновленных (удочеренных) детей</t>
  </si>
  <si>
    <t xml:space="preserve"> Выплата единовременных пособий при всех формах устройства детей, лишенных родительского попечения, в семью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</si>
  <si>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</si>
  <si>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843                         833</t>
  </si>
  <si>
    <t xml:space="preserve">Реализация мероприятий в рамках регионального проекта «Финансовая поддержка семей при рождении детей в Удмуртской Республике» национального проекта «Демография»
</t>
  </si>
  <si>
    <t xml:space="preserve"> 03,            04</t>
  </si>
  <si>
    <t>240, 310, 320, 530</t>
  </si>
  <si>
    <t>Ежемесячная денежная выплата нуждающимся в поддержке семьям при рождении в семье до 31 декабря 2017 года  третьего и последующих детей</t>
  </si>
  <si>
    <t>302P105480</t>
  </si>
  <si>
    <t>244,                      313</t>
  </si>
  <si>
    <t>302P155730</t>
  </si>
  <si>
    <t>302P104340</t>
  </si>
  <si>
    <t>530</t>
  </si>
  <si>
    <t>302P104460</t>
  </si>
  <si>
    <t>302P105050</t>
  </si>
  <si>
    <t>244, 321</t>
  </si>
  <si>
    <t>Расходы на осуществление ежемесячной денежной выплаты нуждающимся в поддержке семьям при рождении в семье после 31 декабря 2017 года третьего и последующих детей, сверх установленного уровня софинансирования (на обеспечение выплаты)</t>
  </si>
  <si>
    <t>302Р120840</t>
  </si>
  <si>
    <t>Ежемесячная денежная выплата нуждающимся в поддержке семьям при рождении в семье после 31 декабря 2017 года  третьего и последующих детей</t>
  </si>
  <si>
    <t>Бюджет Удмуртской Республики; Федеральный бюджет</t>
  </si>
  <si>
    <t>302P150840</t>
  </si>
  <si>
    <t>Комплексная безопасность в отрасли социальной защиты населения</t>
  </si>
  <si>
    <t>244 622</t>
  </si>
  <si>
    <t xml:space="preserve">Организация и проведение специализированных оздоровительных заездов для ветеранов Великой Отечественной войны </t>
  </si>
  <si>
    <t>Мероприятия, направленные на обеспечение пожарной безопасности Минсоцполитики УР, его территориальных органов и подведомственных ему организаций</t>
  </si>
  <si>
    <t>244
612
622</t>
  </si>
  <si>
    <t>Обеспечение текущей деятельности организаций социального обслуживания</t>
  </si>
  <si>
    <t>3031206770</t>
  </si>
  <si>
    <t>Оказание государственными организациями государственных услуг, выполнение государственных работ, финансовое обеспечение деятельности государственных учреждений</t>
  </si>
  <si>
    <t>10  01</t>
  </si>
  <si>
    <t>00  04</t>
  </si>
  <si>
    <t>Расходы на обеспечение доставки и пересылки социальных выплат в соответствии с законодательством</t>
  </si>
  <si>
    <t>3040109190</t>
  </si>
  <si>
    <t>120, 240, 320, 850</t>
  </si>
  <si>
    <t xml:space="preserve">Расхоы на обеспечение текущей деятельности в сфере установленных функций </t>
  </si>
  <si>
    <t>3040203310</t>
  </si>
  <si>
    <t>240, 620</t>
  </si>
  <si>
    <t>610, 620, 850</t>
  </si>
  <si>
    <t>Организация социальной поддержки детей-сирот и детей, оставшихся без попечения родителей</t>
  </si>
  <si>
    <t>Организация и осуществление деятельности по опеке и попечительству в отношении несовершеннолетних</t>
  </si>
  <si>
    <t>Расходы на осуществление деятельности специалистов, осуществляющих государственных полномочий, передаваемые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</si>
  <si>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Организация предоставления государственных услуг  в соответствии с постановлением Правительства Удмуртской Республики от 7 февраля 2011 года № 24 «О перечне государственных услуг, предоставляемых исполнительными органами государственной власти Удмуртской Республики»</t>
  </si>
  <si>
    <r>
      <t xml:space="preserve">по состоянию на </t>
    </r>
    <r>
      <rPr>
        <u/>
        <sz val="12"/>
        <rFont val="Times New Roman"/>
        <family val="1"/>
        <charset val="204"/>
      </rPr>
      <t xml:space="preserve"> 31.12.2020 г.</t>
    </r>
  </si>
  <si>
    <t>На реализацию Закона Удмуртской Республики от 7 октября 2005 года № 52-РЗ Об учреждении знака отличия «Материнская слава»</t>
  </si>
  <si>
    <t xml:space="preserve"> Расходы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короновирусная инфекция, и лицам из групп риса заражения новой короновирусной инфекцией</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</si>
  <si>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</si>
  <si>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3031258340</t>
  </si>
  <si>
    <t>3031258370</t>
  </si>
  <si>
    <t>3040400640 3040400620</t>
  </si>
  <si>
    <t>30201R3020 30201R302F</t>
  </si>
  <si>
    <t xml:space="preserve"> </t>
  </si>
  <si>
    <t xml:space="preserve">    Денежные компенсационные выплаты по обеспечению детей-сирот и детей, оставшихся без попечения родителей, в том числе выпускников, одеждой и обувью</t>
  </si>
  <si>
    <t xml:space="preserve">    Выплаты единовременного денежного пособия выпускникам образовательных организаций из числа детей-сирот и детей, оставшихся без попечения родителей</t>
  </si>
  <si>
    <t>3020153800 302015380F</t>
  </si>
  <si>
    <r>
      <t xml:space="preserve">по состоянию на </t>
    </r>
    <r>
      <rPr>
        <b/>
        <u/>
        <sz val="10"/>
        <color theme="1"/>
        <rFont val="Times New Roman"/>
        <family val="1"/>
        <charset val="204"/>
      </rPr>
      <t xml:space="preserve"> 31.12.2020 г.</t>
    </r>
  </si>
  <si>
    <r>
      <t xml:space="preserve">            по состоянию на </t>
    </r>
    <r>
      <rPr>
        <b/>
        <u/>
        <sz val="12"/>
        <color theme="1"/>
        <rFont val="Times New Roman"/>
        <family val="1"/>
        <charset val="204"/>
      </rPr>
      <t xml:space="preserve"> 31.12.2020 г.</t>
    </r>
  </si>
  <si>
    <t>Наименование государственной программы</t>
  </si>
  <si>
    <t xml:space="preserve">«Социальная  поддержка граждан» </t>
  </si>
  <si>
    <t>(указать наименование государственной программы)</t>
  </si>
  <si>
    <t xml:space="preserve">Ответственный исполнитель </t>
  </si>
  <si>
    <t>Минсоцполитики УР</t>
  </si>
  <si>
    <t>(указать наименование исполнительного органа государственной власти  Удмуртской Республики)</t>
  </si>
  <si>
    <t xml:space="preserve"> Реализация демографической и семейной политики, совершенствование социальной поддержки семей с детьми</t>
  </si>
  <si>
    <t>Организация деятельности специализированных  (профильных) лагерей</t>
  </si>
  <si>
    <t>Организация и осуществление транспортного обслуживания должностных лиц, государственных органов и государственных учреждений</t>
  </si>
  <si>
    <t>Машино-часы работы автомобилей</t>
  </si>
  <si>
    <t>Административное обеспечение детельности организации</t>
  </si>
  <si>
    <t>Количество разработанных документов</t>
  </si>
  <si>
    <t xml:space="preserve">Количество составленных отчетов, составленных по результатам работы </t>
  </si>
  <si>
    <t>Содержание (эксплуатация имущества, находящегося в государственной (муниципальной)  собственности</t>
  </si>
  <si>
    <t>Эсплуатируемая площадь,всего</t>
  </si>
  <si>
    <t>Тысяча квадратных метров</t>
  </si>
  <si>
    <t xml:space="preserve">Обеспечение мероприятий, направленных на охрану и укрепление здоровья </t>
  </si>
  <si>
    <t>штук</t>
  </si>
  <si>
    <t>единица</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</si>
  <si>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t>
  </si>
  <si>
    <t>Доставка лиц старше 65 лет, проживающих в сельской местности, в медицинские организации для проведения профилактических осмотров, диспансеризации и дополнительных скринингов на выявление отдельных социально значимых неинфекционных заболеваний в соответствии с графиком</t>
  </si>
  <si>
    <t>Количество выездов</t>
  </si>
  <si>
    <t>___________________________</t>
  </si>
  <si>
    <t xml:space="preserve">Внесение изменений в целях приведения государственной программы в соответствие с Законом Удмуртской Республики  от 20.12.2019 № 73-РЗ «О бюджете Удмуртской Республики на 2020 год и на плановый период 2021 и 2022 годов»
</t>
  </si>
  <si>
    <r>
      <t xml:space="preserve">                 по состоянию на </t>
    </r>
    <r>
      <rPr>
        <b/>
        <u/>
        <sz val="10"/>
        <color theme="1"/>
        <rFont val="Times New Roman"/>
        <family val="1"/>
        <charset val="204"/>
      </rPr>
      <t xml:space="preserve"> 31.12.2020 г.</t>
    </r>
  </si>
  <si>
    <t>-1,3 п.п.</t>
  </si>
  <si>
    <t>Удельный вес отдельных категорий граждан, получивших меры социальной поддержки в части уплаты транспортного налога, от общего числа заявителей, имеющих право на их  получение</t>
  </si>
  <si>
    <t xml:space="preserve">Доля малоимущих граждан, получивших государственную социальную помощь на основании социального контракта, в общей численности малоимущих граждан, получивших государственную социальную помощь </t>
  </si>
  <si>
    <t>Доля граждан, преодолевших трудную жизненную ситуацию, в общей численности получателей государственной социальной помощи на основании социального контракта</t>
  </si>
  <si>
    <t>24 п.п.</t>
  </si>
  <si>
    <t>Число семей с тремя и более детьми, которые в отчетном году получат ежемесячную денежную выплату в случае рождения третьего ребенка или последующих детей до достижения ребенком возраста 3 лет</t>
  </si>
  <si>
    <t xml:space="preserve"> единиц</t>
  </si>
  <si>
    <t>Уровень госпитализации на геронтологические койки лиц старше 60 лет на 10 тыс. населения соответствующего возраста</t>
  </si>
  <si>
    <t>условная единица</t>
  </si>
  <si>
    <t>Численность детей-сирот и детей, оставшихся без попечения родителей, лиц из числа детей-сирот и детей, оставшихся без попечения родителей, обеспеченных
благоустроенными жилыми помещениями специализированного жилищного фонда по договорам
найма специализированных жилых помещений в отчетном финансовом году (нарастающим итогом)</t>
  </si>
  <si>
    <t xml:space="preserve">Ожидаемая продолжительность здоровой жизни при рождении </t>
  </si>
  <si>
    <t>-10 п.п.</t>
  </si>
  <si>
    <t>Cуммарный коэффициент рождаемости вторых детей (число вторых детей в расчете на 1 женщину)*</t>
  </si>
  <si>
    <t>Cуммарный коэффициент рождаемости третьих и последующих детей  (число детей на одну женщину)*</t>
  </si>
  <si>
    <t>Коэффициент рождаемости в возрастной группе 25-29 лет (число родившихся на 1000 женщин соответствующего возраста)*</t>
  </si>
  <si>
    <t>Коэффициент рождаемости в возрастной группе 30-34 лет (число родившихся на 1000 женщин соответствующего возраста)*</t>
  </si>
  <si>
    <t>Коэффициент рождаемости в возрастной группе 35-39 лет (число родившихся на 1000 женщин соответствующего возраста)*</t>
  </si>
  <si>
    <t xml:space="preserve">* В связи с отсутствием фактических значений показателей за 2020 год на момент формирования отчета для расчета приняты значения показателей 2018-2019 годов.   </t>
  </si>
  <si>
    <t xml:space="preserve">Иутина О.В., начальник управления мер социальной поддержки;
Рубцов Д.Н., начальник управления по экономике и финансам;                                                                                       Лекомцев Ю.Г., начальник управления организационно-аналитического обеспечения и связей с общественностью;                                                                                                   Торхов И.В., начальник отдела социальных выплат управления мер социальной поддержки;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t>
  </si>
  <si>
    <t>Иутина О.В., начальник управления мер социальной поддержки;
Рубцов Д.Н., начальник управления по экономике и финансам;                                                                                     Торхов И.В., начальник отдела социальных выплат управления мер социальной поддержки;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t>
  </si>
  <si>
    <t xml:space="preserve">(30.01.1 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 - 98,4%;
30.01.2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- 26,7%;
30.01.3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-28,6%)                                          </t>
  </si>
  <si>
    <t>Торхов И.В., начальник отдела социальных выплат управления мер социальной поддержки</t>
  </si>
  <si>
    <t>Иутина О.В., начальник управления мер социальной поддержки;
Рубцов Д.Н., начальник управления по экономике и финансам</t>
  </si>
  <si>
    <t xml:space="preserve">Рубцов Д.Н., начальник управления по экономике и финансам;                                                                           Иутина О.В., начальник управления мер социальной поддержки
</t>
  </si>
  <si>
    <t xml:space="preserve">Предоставление государственной социальной помощи на основании социального контракта 1 900 семьям </t>
  </si>
  <si>
    <t xml:space="preserve">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t>
  </si>
  <si>
    <t>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Кучумова С.Е., начальник управления бухгалтерского учета и консолидированной отчетности - главный бухгалтер;                                                                                            Лекомцев Ю.Г., начальник управления организационно-аналитического обеспечения и связей с общественностью</t>
  </si>
  <si>
    <t>Лекомцев Ю.Г., начальник управления организационно-аналитического обеспечения и связей с общественностью;
Кучумова С.Е., начальник управления бухгалтерского учета и консолидированной отчетности - главный бухгалтер</t>
  </si>
  <si>
    <t>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Кучумова С.Е., начальник управления бухгалтерского учета и консолидированной отчетности - главный бухгалтер</t>
  </si>
  <si>
    <t xml:space="preserve">Лубнина О.В., первый заместитель министра;                
Корепанова С.А., начальник управления по вопросам семьи и детства;                                                                                                                              Рудина Г.Ф., начальник упраления по делам инвалидов и организации социального обслуживания;                                     Иутина О.В., начальник управления мер социальной поддержки;                                                                                               Корепанова С.А., начальник управления по вопросам семьи и детства;                                                                                               
Зайцева О.А., заместитель начальника управления по вопросам семьи и детства - начальник отдела семейной политики и демографии ;                                                                   
Николаева Е.О., начальник отдела опеки и попечительства в отношении несовершеннолетних управления по вопросам семьи и детства;                                           Торхов И.В., начальник отдела социальных выплат управления мер социальной поддержки;                       
Юргина Д.Ш., начальник отдела профилактики безнадзорности и беспризорности несовершеннолетних управления по вопросам семьи и детства;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Рубцов Д.Н. начальник  управления по экономике и финансам                              
                                            </t>
  </si>
  <si>
    <t>Лубнина О.В.,первый заместитель министра;
Корепанова С.А., начальник управления по вопросам семьи и детства;
Юргина Д.Ш., начальник отдела профилактики безнадзорности и беспризорности несовершеннолетних управления по вопросам семьи и детства</t>
  </si>
  <si>
    <t>Удовлетворение потребности в перевозке несовершеннолетних, самовольно покинувших свой дом, на 100%.                                                                          (30.02.4 Удельный вес детей, находящихся в социально опасном положении, в общей численности детского населения Удмуртской Республики - 0,5 ед. (далее по тексту  - 30.02.4)</t>
  </si>
  <si>
    <t xml:space="preserve">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(30.02.1 Суммарный коэффициент рождаемости - 1,767 ед.;                                                                              30.02.2 Cуммарный коэффициент рождаемости вторых детей - 0,615 ед. (далее по тексту  - 30.02.2);          30.02.3 -  Cуммарный коэффициент рождаемости третьих и последующих детей - 0,385 ед. (далее по тексту  - 30.02.1; 30.02.2; 30.02.3 соответственно);                                                                                  30.02.4 - 0,5 ед.)
</t>
  </si>
  <si>
    <t>Лубнина О.В., первый заместитель министра;  
Корепанова С.А., начальник управления по вопросам семьи и детства;
Зайцева О.А.,  начальник отдела семейной политики и демографии управления по вопросам семьи и детства;                 Иутина О.В., начальник управления мер социальной поддержки</t>
  </si>
  <si>
    <t>Лубнина О.В., первый заместитель министра;  
Корепанова С.А., начальник управления по вопросам семьи и детства;
Зайцева О.А., заместитель начальника управления по вопросам семьи и детства - начальник отдела семейной политики и демографии ;                                                                                               Иутина О.В., начальник управления мер социальной поддержки</t>
  </si>
  <si>
    <t>Организация и проведение IV республиканского многопрофильного смотра-конкурса «Семьи Удмуртии  - гордость России«, всеросийской акции "Крылья Ангела</t>
  </si>
  <si>
    <t xml:space="preserve">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Рубцов Д.Н. начальник  управления по экономике и финансам
</t>
  </si>
  <si>
    <t xml:space="preserve">Рубцов Д.Н., начальник  управления по экономике и финансам
</t>
  </si>
  <si>
    <t xml:space="preserve">Корепанова С.А., начальник управления по вопросам семьи и детства;                                                                                    Николаева Е.О., начальник отдела опеки и попечительства в отношении несовершеннолетних управления по вопросам семьи и детства                     </t>
  </si>
  <si>
    <t xml:space="preserve">Обеспечение условий пребывания детей в учреждениях для детей-сирот и детей, оставшихся без попечения родителей, отвечающих установленным требованиям пожарной безопасности, санитарно-эпидемиологических правил и нормативов и иным требованиям законодательства Российской Федерации, в общем количестве организаций для детей-сирот Удмуртской Республики
</t>
  </si>
  <si>
    <t xml:space="preserve">Оказание помощи детям-сиротам, детям, оставшимся без попечения родителей, в профессиональном самоопределении и дальнейшей социализации
</t>
  </si>
  <si>
    <t>Выплата ежемесячных пособий, компенсаций на  содержание  не менее 639 детям  из приемных семей, а также  вознаграждения   приемным родителям из 287 приемных семей</t>
  </si>
  <si>
    <t xml:space="preserve">Обеспечение сохранности закрепленных за детьми-сиротами и детьми, оставшимися без попечения родителей, а также лицами из числа детей-сирот и детей, оставшихся без попечения родителей, жилых помещений и подготовка жилых помещений для возвращения в них детей-сирот и детей, оставшихся без попечения родителей, а также лиц из числа детей-сирот и детей, оставшихся без попечения родителей
</t>
  </si>
  <si>
    <t xml:space="preserve">Выплата ежемесячного пособия  на  содержание  усыновленных детей в  возрасте старше 3 лет из  учреждений Удмуртии и проживающих совместнос  усыновителем ( одним из  них)  на  территоии Удумртской Республики </t>
  </si>
  <si>
    <t xml:space="preserve"> Назанчение  и выплат единовременного пособия при всех  формах устройства  ребенк  в семью в размере  с 1 февраля 2020 года 20704,74 тыс  и 158201,06  рублей и с последующей  ежегодной  индексацией </t>
  </si>
  <si>
    <t>(30.02.13 Численность детей-сирот и детей, оставшихся без попечения родителей, лиц из числа детей-сирот и детей, оставшихся без попечения родителей, обеспеченных
благоустроенными жилыми помещениями специализированного жилищного фонда по договорам
найма специализированных жилых помещений в отчетном финансовом году (нарастающим итогом) - 814 чел.)</t>
  </si>
  <si>
    <t>Формирование специализированного жилщного фонда Удмуртской Республики для детей-сирот и детей, оставшихся без попечения родителей, лиц из числа детей-сирот и детей, оставшихся без попечения родителей</t>
  </si>
  <si>
    <t xml:space="preserve">Обеспечение детей-сирот и детей, оставшихся без попечения родителей, лиц из числа детей-сирот и детей, оставшихся без попечения родителей, благоустроенными жилыми помещениями специализированного жилищного фонда по договорам найма специализированных жилых помещений
</t>
  </si>
  <si>
    <t xml:space="preserve">(30.02.1 - 1,767 ед.;                                                                       30.02.2 - 0,615 ед.;                                                                       3.02.03 - 0,385 ед.;                                                                   30.02.4 - 0,5 ед.;                                                                       30.02.5 Коэффициент рождаемости в возрастной группе 25-29 лет (число родившихся на 1000 женщин соответствующего возраста) - 116,2 ед.                                             30.02.6 Коэффициент рождаемости в возрастной группе 30-34 лет (число родившихся на 1000 женщин соответствующего возраста) - 93 ед.;                          30.02.7 Коэффициент рождаемости в возрастной группе 35-39 лет (число родившихся на 1000 женщин соответствующего возраста) - 41,63 ед.; 30.02.8 Число семей с тремя и более детьми, которые в отчетном году получат ежемесячную денежную выплату в случае рождения третьего ребенка или последующих детей до достижения ребенком возраста 3 лет - 1820 ед.                                                                                                                (далее по тексту - 30.02.5; 30.02.6; 30.02.7 и 30.02.8 соответственно) </t>
  </si>
  <si>
    <t>Корепанова С.А., начальник управления по вопросам семьи и детства;
Иутина О.В., начальник управления мер социальной поддержки</t>
  </si>
  <si>
    <t>Ежемесячную денежную выплату получат 9,8 тыс. человек</t>
  </si>
  <si>
    <t>Корепанова С.А., начальник управления по вопросам семьи и детства</t>
  </si>
  <si>
    <t>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личности. Увеличение количества многодетных семей. Улучшение жилищных условий не менее 32 многодетных семей Удмуртской Республики</t>
  </si>
  <si>
    <t xml:space="preserve">Корепанова С.А., начальник управления по вопросам семьи и детства;
Иутина О.В., начальник управления мер социальной поддержки
</t>
  </si>
  <si>
    <t xml:space="preserve">Ежемесячную денежную выплату получат не менее 7,0 тыс. семей                                              
</t>
  </si>
  <si>
    <t xml:space="preserve">(30.02.9 Ожидаемая продолжительность доровой жизни - 63,1 ед.                                                                  30.02.10 Охват граждан старше дтрудоспособного возраста профилактическими осмтрами, включая диспансеризацию - 30,8 %;                                                                                                                               30.02.11 Доля лиц старше трудоспособного возраста, у которых выявлены заболевания и патологические состояния, находящихся под диспансерным наблюдением - 63,7 % ;                                                       30.02.12 Уровень госпитализации на геронтологические койки лиц старше 60 лет на 10 тыс. населения соответствующего возраста  - 50,10 усл. ед.                                                                                                                                               (далее по тексту - 30.02.9, 30.02.10, 30.02.11, 30.02.,12 соответственно) </t>
  </si>
  <si>
    <t xml:space="preserve">Укрепление здоровья, увеличение периода активного долголетия и продолжительности здоровой жизни                                 </t>
  </si>
  <si>
    <t xml:space="preserve">Лубнина О.В., первый заместитель министра;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Рудина Г.Ф.,начальника управления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Рубцов Д.Н., начальник управления по экономике и финансам;                                                               
Мохова Н.А., начальник отдела организации социального обслуживания управления по делам инвалидов и организации социального обслуживания;                                                                       Мартынюк И.Н., начальник отдела развития материально-технической базы отрасли
</t>
  </si>
  <si>
    <t>Рубцов Д.Н., начальник  управления по экономике и финансам</t>
  </si>
  <si>
    <t xml:space="preserve">Рубцов Д.Н., начальник  управления по экономике и финансам;                                                                                 Мартынюк И.Н., начальник отдела развития материально-технической базы отрасли        </t>
  </si>
  <si>
    <t>Подготовка организаций социального обслуживания к отопительному сезону и исключение возможности влияния температурных факторов на их работу. Уменьшение издержек и энергосбережение ресурсов</t>
  </si>
  <si>
    <t xml:space="preserve">Оснащение организаций социального обслуживания инженерно-техническими средствами и системами охраны
</t>
  </si>
  <si>
    <t>Иутина О.В., начальник управления мер социальной поддержки;
Рудина Г.Ф., начальник упраления по делам инвалидов и организации социального обслуживания;
Рубцов Д.Н., начальник  управления по экономике и финансам</t>
  </si>
  <si>
    <t xml:space="preserve">Проведение мероприятий, посвященных Дню пожилых людей, Дню инвалидов, празднованию Дня Победы в Великой Отечественной войне 1941 - 1945 годов, Дню Героев Отечества. Предоставление адресной финансовой помощи. Проведение республиканского конкурса по компьютерной грамотности среди пожилых людей. Проведение фестивалей, выставок творчества, конкурсов. Разработка и издание информационно-аналитических сборников, справочных изданий, буклетов по вопросам социальной защиты пожилых людей                                                                                             (30.03.4 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 - 42,0 тыс. человек (далле по тексту  - 30.03.4) </t>
  </si>
  <si>
    <t>Иутина О.В., начальник управления мер социальной поддержки;
Рубцов Д.Н., начальник  управления по экономике и финансам</t>
  </si>
  <si>
    <t xml:space="preserve">Проведение мероприятий, посвященных Дню пожилых людей, Дню инвалидов, празднованию Дня Победы в Великой Отечественной войне 1941 - 1945 годов, Дню Героев Отечества. Предоставление адресной финансовой помощи. Проведение республиканского конкурса по компьютерной грамотности среди пожилых людей. Проведение фестивалей, выставок творчества, конкурсов. Разработка и издание информационно-аналитических сборников, справочных изданий, буклетов по вопросам социальной защиты пожилых людей                                                                                       </t>
  </si>
  <si>
    <t>Специализированными оздоровительнми заездами будет охвачено не менее 7,7 тыс.человек</t>
  </si>
  <si>
    <t>Организация надежной системы по обеспечению противопожарной защиты зданий и помещений учреждений социальной защиты населения; снижение рисков возникновения пожаров, аварийных      ситуаций, травматизма и гибели людей, предотвращение материального ущерба. Приведение зданий и сооружений к действующим требованиям  пожарной безопасности                                                         (30.03.3 - 0%)</t>
  </si>
  <si>
    <t xml:space="preserve">Организация надежной системы по обеспечению противопожарной защиты зданий и помещений учреждений социальной защиты населения; снижение рисков возникновения пожаров, аварийных      ситуаций, травматизма и гибели людей, предотвращение материального ущерба. Приведение зданий и сооружений к действующим требованиям  пожарной безопасности </t>
  </si>
  <si>
    <t xml:space="preserve">Лубнина О.В., первый заместитель министра;
Рубцов Д.Н., начальник управления по экономике и финансам;                                                                                               Рудина Г.Ф., начальник упраления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Кучумова С.Е., начальник управления бухгалтерского учета и консолилированной отчетности - главный бухгалтер                                                                          </t>
  </si>
  <si>
    <t xml:space="preserve">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- 0,4%;
30.03.6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- 12,4%;                                                                                                                 (далее по тексту - 30.03.5, 30.03.6 соответственно)
</t>
  </si>
  <si>
    <t xml:space="preserve">Лубнина О.В., первый заместитель министра;
Рубцов Д.Н., начальник управления по экономике и финансам;                                                                                               Рудина Г.Ф., начальник упраления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t>
  </si>
  <si>
    <t>В рамках государственного задания оказываются государственные услуги: предоставление социального обслуживания в стационарной форме                                (30.00.1 Доля граждан, получивших социальные услуги в организациях социального обслуживания населения, в общем числе граждан, обратившихся за получением социальных услуг в организации социального обслуживания населения - 99,9%;                                                              30.00.2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 - 100%;                                                                                                                          30.03.1. Обеспеченность услугами стационарных организаций социального обслуживания - 22 места на 10 тыс. жителей;                                                                                    30.03.2 Удельный вес детей-инвалидов, получивших социальные услуги в организациях социального обслуживания, в общей численности детей-инвалидов - 60 %)                                                                                         (далее по тексту - 30.00.1, 30.00.2, 30.03.1, 30.03.2 соответственно)</t>
  </si>
  <si>
    <t xml:space="preserve">Лубнина О.В., первый заместитель министра;
Рудина Г.Ф., начальника управления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Рубцов Д.Н., начальник управления по экономике и финансам;                                                                                                                  Мохова Н.В., начальник отдела организации социального обслуживания населения управления по делам инвалидов и организации социального обслуживания;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t>
  </si>
  <si>
    <t>В рамках государственного задания оказываются государственные услуги: в стационарной форме. В реабилитационных центрах для граждан пожилого возраста и инвалидов, для детей и подростков с ограниченными возможностями оказываются государственные услуги по предоставлению социального обслуживания в стационарной и полустационарной форме. В комплексных центрах социального обслуживания населения оказываются государственные услуги по предоставлению социального обслуживания в стационарной, полустационарной форме, на дому, срочные услуги.  В центре психолого-педагогической помощи населению оказываются  государственные услуги в стационарной форме, полустационарной форме и проводятся работы по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</si>
  <si>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 xml:space="preserve">Лубнина О.В., первый заместитель министра;
Рудина Г.Ф., начальник управления по делам инвалидов и организации социального обслуживания;
Рубцов Д.Н., начальник управления по экономике и финансам;                                                                                       Микрюкова О.Н., начальник управления правовой работы, контроля и надзора;                                                                     Латыпова Э.И., начальник сектора сопровождения комиссии по делам несовершеннолетних
 </t>
  </si>
  <si>
    <t xml:space="preserve">Лубнина О.В., первый заместитель министра;
 </t>
  </si>
  <si>
    <t xml:space="preserve">Лубнина О.В., первый заместитель министра
 </t>
  </si>
  <si>
    <t xml:space="preserve">Доведение средств до территориальных органов Минсоцполитики УР в части своевременной оплаты почтовых и банковских услуг при организации выплат отдельным категориям граждан </t>
  </si>
  <si>
    <t>Обеспечение реализации государственной программы - организация и совершенствование работы с гражданами по предоставлению мер социальной поддержки, повышению адресности, внедрение единой автоматизированной системы учета предоставляемых выплат, компенсаций, пособий, предоставление государственных услуг населению                                                                             (30.04.1 -100%;                                                                                   30.04.2 - не менее 90%)</t>
  </si>
  <si>
    <t>Рудина Г.Ф., начальник управления по делам инвалидов и организации социального обслуживания;
Рубцов Д.Н., начальник управления по экономике и финансам</t>
  </si>
  <si>
    <t>Кучумова С.Е., начальник управления бухгалтерского учета и консолилированной отчетности - главный бухгалтер;
Рубцов Д.Н.,  начальник управления по экономике и финансам</t>
  </si>
  <si>
    <t xml:space="preserve">Увеличение численности детей-сирот и детей, оставшихся без попечения родителей, передаваемых на воспитание в семьи усыновителей, опекунов (попечителей), в приемные и патронатные семьи
</t>
  </si>
  <si>
    <t>Обеспечение выполнения переданных отдельных государственных полномочий  по вопросам опеки и попечительства  в отношении несоврешеннолетних</t>
  </si>
  <si>
    <t>Обеспечение условий для осуществления деятельности специалистов, осуществляющих государственных полномочий, передаваемые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</si>
  <si>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 xml:space="preserve">Лубнина О.В., первый заместитель министра;
</t>
  </si>
  <si>
    <r>
      <t xml:space="preserve">                 по состоянию на </t>
    </r>
    <r>
      <rPr>
        <b/>
        <u/>
        <sz val="10"/>
        <rFont val="Times New Roman"/>
        <family val="1"/>
        <charset val="204"/>
      </rPr>
      <t xml:space="preserve"> 31.12.2020 г.</t>
    </r>
  </si>
  <si>
    <r>
      <t xml:space="preserve">                 по состоянию на </t>
    </r>
    <r>
      <rPr>
        <b/>
        <u/>
        <sz val="11"/>
        <color theme="1"/>
        <rFont val="Times New Roman"/>
        <family val="1"/>
        <charset val="204"/>
      </rPr>
      <t xml:space="preserve"> 31.12.2020 г.</t>
    </r>
  </si>
  <si>
    <r>
      <t>Ответственный исполнитель</t>
    </r>
    <r>
      <rPr>
        <b/>
        <u/>
        <sz val="11"/>
        <color theme="1"/>
        <rFont val="Times New Roman"/>
        <family val="1"/>
        <charset val="204"/>
      </rPr>
      <t xml:space="preserve"> Министерство социальной политики и труда Удмуртской Республики </t>
    </r>
  </si>
  <si>
    <t>3031200000</t>
  </si>
  <si>
    <t xml:space="preserve">Оценка расходов (согласно государственной программе)*
</t>
  </si>
  <si>
    <t xml:space="preserve">* согласно постановлению Правительства УР от 17.08.2015 № 410 (ред. от 30.12.2020) «Об утверждении государственной программы Удмуртской Республики «Социальная поддержка граждан» </t>
  </si>
  <si>
    <t>100,2*</t>
  </si>
  <si>
    <t>100,1*</t>
  </si>
  <si>
    <t>В связи с распространением новой коронавирусной инфекции реабилитационный процесс был приостановлен на период режима самоизоляции в соответствии с приказами Министерства социальной политики и труда Удмуртской Республики из-за высокого риска заражения детей с низким иммунным статусом, каковыми являются дети-инвалиды</t>
  </si>
  <si>
    <t>2,3 п.п.</t>
  </si>
  <si>
    <t>Автоматическое продление выплаты в соответствии с Указами Главы УР от 02.04.2020 № 76 и от 20.11.2020              № 216  без предоставления сведений о доходах семьи</t>
  </si>
  <si>
    <t xml:space="preserve">Министерством строительства, жилищно-коммунального хозяйства и энергетики Удмуртской Республики (далее – Минстрой УР), согласно распоряжениям Министерства имущественных отношений Удмуртской Республики «О согласовании передачи имущества от Министерства строительства, жилищно-коммунального хозяйства и энергетики Удмуртской Республики Министерству социальной политики и труда Удмуртской Республики» в 2020 году приобретено в собственность республики 232 жилых помещения.С детьми-сиротами заключено 250 договоров найма специализированного жилого помещения в отношении жилых помещений, приобретенных Минстроем УР по итогам 2019 и 2020 годов. </t>
  </si>
  <si>
    <t>1,63*</t>
  </si>
  <si>
    <t>Снижение численности женского населения наиболее активного респродуктивного возраста, а также устойчивая тенденция к откладыванию рождения первого ребенка на более поздний период</t>
  </si>
  <si>
    <t>Снижение численности женского населения наиболее активного респродуктивного возраста, в том числе в возрастной группе 30-34 лет</t>
  </si>
  <si>
    <t>Носит заявительный принцип</t>
  </si>
  <si>
    <t>В связи со сложившейся в 2020 году  эпидемиологической ситуацией, распространением новой коронавирусной инфекции и введением ограничительных мер</t>
  </si>
  <si>
    <t xml:space="preserve">Плановые значения показателй на 2020 год   скорректирваны  дополнительным соглашением с Минтрудом РФ № 149-2019-Р30018-1/3 от 28.12.2020 года. </t>
  </si>
  <si>
    <t>1,49*</t>
  </si>
  <si>
    <t>105,5*</t>
  </si>
  <si>
    <t>113,7*</t>
  </si>
  <si>
    <t>96,1*</t>
  </si>
  <si>
    <t>80,2*</t>
  </si>
  <si>
    <t>88,6*</t>
  </si>
  <si>
    <t>71,5*</t>
  </si>
  <si>
    <t xml:space="preserve">5,1 тыс. тружеников тыла </t>
  </si>
  <si>
    <t>0,9 тыс. реабилитированным лицам и лицам, признанным пострадавшими от политических репрессий получили ежемесячную денежную выплату.</t>
  </si>
  <si>
    <t>Выплаты предоставлены 128,6 тыс. получателей</t>
  </si>
  <si>
    <t>Выплаты предоставлены 0,9 тыс. получателям.</t>
  </si>
  <si>
    <t>Выплаты предоставлены 112,1 тыс. гражданам.</t>
  </si>
  <si>
    <t>Ежегодную выплату получили 4,6 тыс. граждан, награжденных знаком «Почетный донор»</t>
  </si>
  <si>
    <t>Материальная помощь оказана 5,6 тыс. получателям</t>
  </si>
  <si>
    <t>Единовременную выплату получили  2,6 тыс. супружеских пар, отмечающих юбилейные даты совместной жизни, начиная с 50-летия</t>
  </si>
  <si>
    <t>Мероприятие выплнено (носит заявительный принцип).  Уменьшение количества ветеранов труда</t>
  </si>
  <si>
    <t xml:space="preserve">Мероприятие выплнено (носит заявительный принцип). Существенное снижение количества получателей связано с рапространением COVID-19 </t>
  </si>
  <si>
    <t>Рост числа обращений связано с широким освещением выплаты в 2020 году в средствах массовой информации</t>
  </si>
  <si>
    <t xml:space="preserve">2,3 тыс. чел. получили государственное пособие на погребение </t>
  </si>
  <si>
    <t>Выплата осуществляется 36 
Почетным гражданам и 6 вдовам почетных граждан</t>
  </si>
  <si>
    <t xml:space="preserve">60 инвалидов боевых действий, проходивших военную службу по призыву, получили ежегодную денежную выплату </t>
  </si>
  <si>
    <t>Мероприятие выплнено (носит заявительный принцип).               Уменьшение количества инвалидов боевых действий</t>
  </si>
  <si>
    <t>Дополнительное пенсионное обеспечение предоставлено 964 гражданам</t>
  </si>
  <si>
    <t>Выплаты предоставлены 4 695 гражданам</t>
  </si>
  <si>
    <t>Пенсионное обеспечение   37 (гарантия социальной защиты)  гражданам,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</si>
  <si>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Мероприятие выплнено (носит заявительный принцип).               Уменьшение количества граждан, подвергшихся воздействию радиации</t>
  </si>
  <si>
    <t xml:space="preserve">Ежемесячное пособие при возникновении поствакцинальных осложнений выплачено 5 гражданам        </t>
  </si>
  <si>
    <t>65 инвалидам выплачена компенсация страховых премий по договорам ОСАГО по факту обращения</t>
  </si>
  <si>
    <t>Выплаты предоставлены 4 317 гражданам</t>
  </si>
  <si>
    <t>Заничетольному увеличению показателя способствовало: 1) впервые увеличение объема финансироваия с 6,2 млн. руб. до 238,0 млн.руб. (с учетом региональных средств на ЛПХ), что составило большую долю средств в общем объеме  средств на государственную социальную помощь;                                                                                                           2) заключение соцконтрактов на меньшие сроки по сравнению с максимально заложенными  в расчетах численности получателей</t>
  </si>
  <si>
    <t>Протезно-ортопедическими изделиями обеспечены 233 человека (отдельные категории граждан, нуждающиеся в протезно-ортопедической помощи)</t>
  </si>
  <si>
    <t>Утвержден новый  порядок предоставления протезно-ортопедических изделий с учетом адресности и нуждаемости: граждане, в том числе дети до 18 лет, не признанные в установленном порядке инвалидами, но по медицинским показаниям нуждающиеся в протезно-ортопедических изделиях, смогут получить такие изделия при размере среднедушевого дохода семьи не выше величины прожиточного минимума, установленного в Удмуртской Республике в расчете на душу населения, а с 01.09.20 -  при размере среднедушевого дохода семьи не выше двойной величины прожиточного минимума, установленного в Удмуртской Республике в расчете на душу населения</t>
  </si>
  <si>
    <t>В связи с принятием на территории Удмуртской Республики ограничительных мер по обеспечению санитарно-эпидемиологического благополучия населения в связи с коронавирусной инфекции (COVID-19) и невозможностью проведения мероприятий программ социальной поддержки отдельных категорий граждан две СОНКО произвели возврат неиспользованных остатков субсидии в бюджет Удмуртской Республики на общую сумму 125,5 тыс. рублей</t>
  </si>
  <si>
    <t>В 2020 году в конкурсе приняли участие 19 СОНКО, субсидии предоставлены 8 организациям - победителям конкурса, на общую сумму 1 947,2 тыс. рублей. Кассовый расход составил 1821,7 тыс. рублей</t>
  </si>
  <si>
    <t>Выполнено.                                                       Государственная социальная помощь предоставлена в полном объеме всем обратившимся и иемующим право на ее получение</t>
  </si>
  <si>
    <t>Пособие по беременности и родам безработным женщинам получили 2,5 тыс. чел.</t>
  </si>
  <si>
    <t xml:space="preserve"> 11,5 тыс. человек получили ежемесячных пособий по уходу за ребенком. Единовременное пособие при рождении ребенка получают 2,1 тыс. человек в год 
</t>
  </si>
  <si>
    <t xml:space="preserve">Единовременное пособие беременной жене военнослужащего, проходящего военную службу по призыву, получили  15 человек;
ежемесячное пособие на ребенка военнослужащего, проходящего военную службу по призыву, получили 62 человека.           </t>
  </si>
  <si>
    <t>Единовременную материальную помощь получили 276 семей</t>
  </si>
  <si>
    <t>Мероприятие выполнено. Материальная помощь предоставлена в полном объеме всем обратившимся, имеющим право на ее получение (носит заявительный характер). Уменьшение количества обращений связано с тем, что в период распространения коронавирусной инфекции не все граждане, получившие направления, имели возможность осуществить данные поездки.</t>
  </si>
  <si>
    <t xml:space="preserve">Выполнено                                                                               (30.01.1 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 - 98,4%;
30.01.2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- 24,7%;
30.01.3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-28,6%)                                          </t>
  </si>
  <si>
    <t>Выполнено</t>
  </si>
  <si>
    <t xml:space="preserve">Ежемесячное пособие на ребенка получили 51,0 тыс семей на 97,8 тысяч детей 
</t>
  </si>
  <si>
    <t xml:space="preserve">Единовременное денежное вознаграждение в год выплачено 19 семьям, награжденным знаком отличия «Родительская слава» </t>
  </si>
  <si>
    <t>Мероприятия, предусмотреные государственнм заданием  на 2020 год, в течение года  выполнены полностью</t>
  </si>
  <si>
    <t>Выполнено.                                                                                                                             (30.02.2 Удельный вес детей, находящихся в социально опасном положении, в общей численности детского населения Удмуртской Республики - 0,5 ед.)</t>
  </si>
  <si>
    <t>Осуществление деятельности, связанной с перевозкой носит заявительный принцип (перевозки в 2020 году не осуществлялись в связи с отсутствием потребности)</t>
  </si>
  <si>
    <t xml:space="preserve">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(30.02.1 Суммарный коэффициент рождаемости - 1,767 ед.;                                                                              30.02.2 Cуммарный коэффициент рождаемости вторых детей - 0,615 ед.;                                                                30.02.3 -  Cуммарный коэффициент рождаемости третьих и последующих детей - 0,385 ед. (далее по тексту  - 30.02.1; 30.02.2; 30.02.3 соответственно);                                                                                  30.02.4 - 0,5 ед.)
</t>
  </si>
  <si>
    <t>Предоставление 45 путевок «мать и дитя» семьям с детьми- инвалидами</t>
  </si>
  <si>
    <t>В мае 2020 года состоялось награждение знаком отличия «Родительская слава» 19 супружеских пар Удмуртской Республики.</t>
  </si>
  <si>
    <t>Награждена 81 семейная пара республики, прожившая в зарегистрированном браке более 25 лет.</t>
  </si>
  <si>
    <t xml:space="preserve">В ноябре 2020 года  состоялось награждение знаком отличия «Материнская слава» . 18 матерей республики награждены знаком отличия.
</t>
  </si>
  <si>
    <t xml:space="preserve">В декабре 2020 года состоялось награждение победителей многопрофильного республиканского конкурса «Семьи Удмуртии – гордость России» (38 победителей, 173 участника). 27 ноября 2020 года в учреждениях социального обслуживания стартовала Всероссийская Акция «Крылья ангела». 130 детей, проходящих социальную реабилитацию, рисовали, мастерили из бумаги ангела-хранителя или свою маму. По итогам мероприятий ребята оформили выставки из своих рисунков и поделок. </t>
  </si>
  <si>
    <t>Носит заявительный характер. Отдельные кандидатуры отклонены. Уменьшение количества заявок</t>
  </si>
  <si>
    <t>Все заявки удовлетворены.Носит заявительный характер</t>
  </si>
  <si>
    <t>Выплата ежемесячных денежных средств на 31.12.2020 г. осуществлена  на  93 усынвленных детей ( на 31.12.19 г - 85 усыновленных детей). Наблюдается рост численности  детей, получающих ежемесячное пособие на  усыновленных детей</t>
  </si>
  <si>
    <t xml:space="preserve">Выплата  на  общую сумму 11756, 3 тыс. рублей  осуществлена  на 445  детей, в том  числе на 426 детей выплата в размере 20704, 74 рублей,  на 19 - 158201,06 рубля).  </t>
  </si>
  <si>
    <t>Выплата  ежемесячного денежного посбия на содержание 3309  детей, находящихся  под  опекой                 (попечительством)</t>
  </si>
  <si>
    <t>Носит заявительный характер. В  течение  года  количество  детей, находящихся  под опекой  (попечительстывом), менялось в свзи с добавлением новых подопечных в количестве 409 человек и снятием с учета по разным причинам 579 человек. На  31.12.2020 года в семьях опекунов и попечителей  воспитывается 3139 детей.</t>
  </si>
  <si>
    <t xml:space="preserve">(30.02.13 Численность детей-сирот и детей, оставшихся без попечения родителей, лиц из числа детей-сирот и детей, оставшихся без попечения родителей, обеспеченных
благоустроенными жилыми помещениями специализированного жилищного фонда по договорам
найма специализированных жилых помещений в отчетном финансовом году (нарастающим итогом) - 954 чел.)                                                   Министерством строительства, жилищно-коммунального хозяйства и энергетики Удмуртской Республики (далее – Минстрой УР), согласно распоряжениям Министерства имущественных отношений Удмуртской Республики «О согласовании передачи имущества от Министерства строительства, жилищно-коммунального хозяйства и энергетики Удмуртской Республики Министерству социальной политики и труда Удмуртской Республики» в 2020 году приобретено в собственность республики 232 жилых помещения.С детьми-сиротами заключено 250 договоров найма специализированного жилого помещения в отношении жилых помещений, приобретенных Минстроем УР по итогам 2019 и 2020 годов. </t>
  </si>
  <si>
    <t>Сохранность закрепленных за детьми-сиротами и детьми, оставшимися без попечения родителей, а также лицами из числа детей-сирот и детей, оставшихся без попечения родителей, жилых помещений и подготовка жилых помещений для возвращения в них детей-сирот и детей, оставшихся без попечения родителей, а также лиц из числа детей-сирот и детей, оставшихся без попечения родителей, обеспечены в полном объеме</t>
  </si>
  <si>
    <t xml:space="preserve">(30.02.1 - 1,767 ед.;                                                                       30.02.2 - 0,615 ед.;                                                                       3.02.03 - 0,385 ед.;                                                                   30.02.4 - 0,5 ед.;                                                                       30.02.5 Коэффициент рождаемости в возрастной группе 25-29 лет (число родившихся на 1000 женщин соответствующего возраста) - 116,2 ед.                                             30.02.6 Коэффициент рождаемости в возрастной группе 30-34 лет (число родившихся на 1000 женщин соответствующего возраста) - 93 ед.;                          30.02.7 Коэффициент рождаемости в возрастной группе 35-39 лет (число родившихся на 1000 женщин соответствующего возраста) - 41,63 ед.;                                  30.02.8 Число семей с тремя и более детьми, которые в отчетном году получат ежемесячную денежную выплату в случае рождения третьего ребенка или последующих детей до достижения ребенком возраста 3 лет - 1820 ед.                                                                                                                (далее по тексту - 30.02.5; 30.02.6; 30.02.7 и 30.02.8 соответственно) </t>
  </si>
  <si>
    <t xml:space="preserve">Ежемесячную денежную выплату получили 2,8 тыс. семей                        </t>
  </si>
  <si>
    <t>Ежемесячную денежную выплату получили 11,3 тыс. человек</t>
  </si>
  <si>
    <t xml:space="preserve">В Удмуртской Республике на протяжении последних лет наблюдается стабильный рост числа рождений третьих и последующих по очередности рождений детей, в связи с чем растет количество многодетных семей.
На 01.01.2021 года в республике зарегистрировано 25 151 многодетная семья (на 01.01.2020г. – 22 624), в них воспитывается 81 254 ребенка.. 34 малообеспеченные многодетные семьи получили безвозмездные субсидии на улучшении жилищных условий, на строительство, реконструкцию, капитальный ремонт и приобретение жилых помещений. </t>
  </si>
  <si>
    <t>Единовременную денежную выплату получили 130 студенческих семей, в которых дети родились в 2019, 2020 годах</t>
  </si>
  <si>
    <t xml:space="preserve">Ежемесячную денежную выплату получили 10,0 тыс. семей         </t>
  </si>
  <si>
    <t xml:space="preserve">Выполнено                                                                                   (30.02.9 Ожидаемая продолжительность доровой жизни - 57,2 ед.                                                                  30.02.10 Охват граждан старше дтрудоспособного возраста профилактическими осмтрами, включая диспансеризацию - 30,8 %;                                                                                                                               30.02.11 Доля лиц старше трудоспособного возраста, у которых выявлены заболевания и патологические состояния, находящихся под диспансерным наблюдением - 52,8 % ;                                                       30.02.12 Уровень госпитализации на геронтологические койки лиц старше 60 лет на 10 тыс. населения соответствующего возраста  - 37,15 усл. ед.                                                                                                                                               (далее по тексту - 30.02.9, 30.02.10, 30.02.11, 30.02.,12 соответственно) </t>
  </si>
  <si>
    <t>Не менее 40% лиц старше трудоспособного возраста из групп риска, проживающих в организациях социального обслуживания будут охвачены вакцинацией к концу 2020 года</t>
  </si>
  <si>
    <t xml:space="preserve">В 2020 году планировалось привить 80 граждан старше 65 лет из групп риска (проживающих в отделениях социального типа), но в связи с экономией, образовавшейся на торгах, было закуплено 192 дозы вакцины против  пневмококковой инфекции. По состоянию на  декабрь привито 192 гражданина старше 65 лет из групп риска (проживающих в отделениях социального типа) (96%) </t>
  </si>
  <si>
    <t>Выполнено.                                                       Компенсация расходов произведена в полном объеме. Обьем средств,направленных на данные выплаты, составил 2,1 млн. рублей</t>
  </si>
  <si>
    <t>Обеспечение укрепления материально-технической базы и улучшения условий проживания в стационарных и полустационарных организациях социального обслуживания Удмуртской Республики в соответствии с санитарно-гигиеническими нормами и требованиями пожарной безопасности/ Безаварийная работа систем тепло и водоснабжения в зимний период. Уменьшение издержек и энергосбережение ресурсов                                                                                           (30.03.3 - 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- 0% (далее по тексту -30.03.3)</t>
  </si>
  <si>
    <t>Выполнено.                                                                                   (30.03.3 - 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- 0% (далее по тексту -30.03.3)</t>
  </si>
  <si>
    <t>Средства в размере 14,1 млн. руб., направленные в рамках реализации мероприятий по подготовке Министерства, его территориальных органов и подведомственных ему организаций к отопительному сезону, на замену оконных блоков, ремонт системы отопления, ремонт водопровода и др., способствуют уменьшению издержек и энергосбережению ресурсов</t>
  </si>
  <si>
    <t>В рамках выделенных средств (1,3 млн. руб.) на обеспечение комплексной безопасности  учреждения частично оснащеы инженерно-техническими средствами и системами охраны</t>
  </si>
  <si>
    <t xml:space="preserve">В рамках выделенных средств на обеспечение пожарной безопасности осуществлена противопожарная защита зданий и помещений учреждений социальной защиты населения, а также в сфере занятости населения, устранялись предписания пожарных надзорных органов                                                                                   </t>
  </si>
  <si>
    <t>Выполнено.                                                                                              В рамках выделенных средств на обеспечение пожарной безопасности осуществлена противопожарная защита зданий и помещений учреждений социальной защиты населения, а также в сфере занятости населения, устранялись предписания пожарных надзорных органов                                                                                   (30.03.3 - 0%)</t>
  </si>
  <si>
    <t xml:space="preserve">Выполнено.                                                                  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- 0,4%;
30.03.6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- 26,3%;                                                                                                                 (далее по тексту - 30.03.5, 30.03.6 соответственно)
</t>
  </si>
  <si>
    <t xml:space="preserve">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(30.03.5 - 0,4%;                                                                                         30.03.6 - 12,4%)                                                                                  </t>
  </si>
  <si>
    <t xml:space="preserve">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По итогам работы за  2020 год сумма выплаченной компенсации составила
8 291,5 тыс. руб.                                                                  (30.03.5 - 0,4%;                                                                                         30.03.6 - 26,3 %)         </t>
  </si>
  <si>
    <t xml:space="preserve">В рамках государственного задания оказаны государственные услуги: в стационарной форме. В реабилитационных центрах для граждан пожилого возраста и инвалидов, для детей и подростков с ограниченными возможностями оказаны государственные услуги по предоставлению социального обслуживания в стационарной и полустационарной форме. В комплексных центрах социального обслуживания населения оказаны государственные услуги по предоставлению социального обслуживания в стационарной, полустационарной форме, на дому, срочные услуги.  В центре психолого-педагогической помощи населению оказаны  государственные услуги в стационарной форме, полустационарной форме и проводятся работы по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 В 2020 году 60102 чел. получили 13585195 услуг. </t>
  </si>
  <si>
    <t xml:space="preserve">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                                                                                               (30.04.1 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 - 100%;                                                                                                    30.04.2 Уровень выполнения значений целевых показателей (индикаторов) государственной программы - не менее 90%;                                                                                        </t>
  </si>
  <si>
    <t>Прозрачность деятельности Министерства,  территориальных органов и подведомственных учреждени обеспечена путем размещения информации, своевременности обновления о финансовой деятельности Министерства в сети «Интернет».</t>
  </si>
  <si>
    <t>Доведение средств до территориальных органов Минсоцполитики УР в части своевременной оплаты почтовых и банковских услуг при организации выплат отдельным категориям граждан (в 2020 году расходы на обеспечение доставки и пересылки социальных выплат в соответствии с законодательством составили 29746,7 тыс. руб.)</t>
  </si>
  <si>
    <t>Реализация государственной программы путем организации и совершенствования работы с гражданами по предоставлению мер социальной поддержки, повышению адресности, внедрению единой автоматизированной системы учета предоставляемых выплат, компенсаций, пособий, предоставление государственных услуг населению</t>
  </si>
  <si>
    <t>Реаализованы меры социальной поддержки отдельным категориям граждан в соответствии с законодательством Российской Федерации и законодательством Удмуртской Республики;
решены вопросы социального обслуживания,
предоставления государственной социальной помощи малоимущим семьям и малоимущим одиноко проживающим гражданам, 
пенсионного обеспечение, предоставляемого за счёт средств бюджета Удмуртской Республики, осуществления деятельности по опеке и попечительству в отношении совершеннолетних граждан</t>
  </si>
  <si>
    <t>Выполнено.                                                       Обязательства Министерства и территориальных органов по уплате налога на имущество  и земельного налога выполнены в полном объеме</t>
  </si>
  <si>
    <t>Обязательства Министерства и территориальных органов по уплате налога на имущество выполнены в полном объеме</t>
  </si>
  <si>
    <t xml:space="preserve">Повышение удовлетворенности удовлетворенных качеством предоставления государственных услуг                 </t>
  </si>
  <si>
    <t xml:space="preserve">Уменьшение времени ожидания при получении государственной услуги                                                                   </t>
  </si>
  <si>
    <t>Выполнено.                                                       Государственные услуги оказывались в соответствии с административными регламентами по предоставлению государственных услуг</t>
  </si>
  <si>
    <t xml:space="preserve">Выполнено.                                                       На официальном сайте Минсоцполитики УР проведен опрос на по уровню удовлетворенности качеством предоставления государственных услуг                                         </t>
  </si>
  <si>
    <t xml:space="preserve">Выполнено.                                                       Во все административные регламенты по предоставлению государственных услуг внесены  изменения по необходимости                                                                      </t>
  </si>
  <si>
    <t xml:space="preserve">Николаева Е.О., начальник отдела опеки и попечительства в отношении несовершеннолетних управления по вопросам семьи и детства                                 </t>
  </si>
  <si>
    <t>В соответствии с Законом УР № 29-РЗ от 23.06.2006 года государственные полномочия по созданию и организации деятельности комиссий по делам несовершеннолетних и защите их прав переданы органам местного самоуправления.
 По состоянию на 01.01.2021 года в Удмуртской Республике создано 35 муниципальных комиссий по делам несовершеннолетних и защите их прав (далее – муниципальные комиссии), количество специалистов, обеспечивающих деятельность муниципальных комиссий - 53 человека.
 В 2020 году проведено 877 заседаний муниципальных комиссий, рассмотрено 7330 протоколов об административных правонарушениях, в том числе 2757 протоколов об административных правонарушениях, совершенных несовершеннолетними, и 4573 протокола об административных правонарушениях, совершенных родителями (иными законными представителями) и иными гражданами, в отношении несовершеннолетних.
 В 2020 году муниципальными комиссиями рассмотрено 5401 обращений граждан и принято 3212 постановлений по вопросам защиты прав и законных интересов несовершеннолетних, в том числе 696 постановлений о признании семей, находящимися в социально опасном положении.</t>
  </si>
  <si>
    <t xml:space="preserve">Корепанова С.А., начальник управления по вопросам семьи и детства;                                                                                    Юргина Д.Ш., начальник отдела профилактики безнадзорности и беспризорности несовершеннолетних управления по вопросам семьи и детства;                          </t>
  </si>
  <si>
    <t>Латыпова Э.И., начальник сектора сопровождения комиссии по делам несовершеннолетних</t>
  </si>
  <si>
    <t xml:space="preserve">Латыпова Э.И., начальник сектора сопровождения комиссии по делам несовершеннолетних;                                   Николаева Е.О., начальник отдела опеки и попечительства в отношении несовершеннолетних управления по вопросам семьи и детства  </t>
  </si>
  <si>
    <t xml:space="preserve">Зарипова А.Ф., начальник управления правовой работы, контроля и надзора
</t>
  </si>
  <si>
    <t>Выполнено.                                                              
Созданы условия для реализации полномочий в части предоставления мер социальной поддержки многодетным семьям</t>
  </si>
  <si>
    <t xml:space="preserve">Зайцева О.А., заместитель начальника управления по вопросам семьи и детства - начальник отдела семейной политики и демографии      </t>
  </si>
  <si>
    <t>В организациях для детей-сирот обеспечена работа по постинтернатному сопровождению выпускников , в т.ч. оказанию консультативной, психологической, педагогической, юридической, социальной и иной помощи лицам из числа детей, завершивших пребывание в организации для детей-сирот Услуга по обучению на подготовительных курсах образовательных организаций высшего образования оказывается при наличии личного заявления воспитанника, т.к. она носит заявительный характер. В 2020 году расходы составили 50,4 тыс.рублей</t>
  </si>
  <si>
    <t>Расходы на финансовое обеспечение деятельности государственных казенных                                                  организаций для детей-сирот  (11 детских домов, воспитанников - 481 ребенок-сирота)   в 2020 году составили  376692,6 тыс.руб. Обеспечена работа по созданию  благоприятных безопасных условий пребывания по принципам семейного воспитания в воспитательных группах, размещаемых в помещениях для проживания, созданных по квартирному типу.</t>
  </si>
  <si>
    <t>Конкурс проводился в формате Online в два этапа: зональный, финальный.
Приняли участие в зональном этапе 24 участника из  15 муниципальных образований Удмуртской Республики. 
Четыре победителя Конкурса вошли в состав сборной команды Удмуртской Республики для участия в X Всероссийском чемпионате по компьютерному многоборью среди пенсионеров</t>
  </si>
  <si>
    <t>Уменьшение количества участников связано с ограничительными мерами в связи с COVID-19</t>
  </si>
  <si>
    <t>По состоянию на 31.12.2020 с учетом индивидуальной работы по выявлению ветеранов, нуждающихся в ремонте жилых помещений и имеющих на данную меру право, ремонтные работы были произведены у 11 ветеранов, в том числе 3 участников ВОВ и 8 вдов.</t>
  </si>
  <si>
    <t>Не менее 25,0 тыс.пожилых человек приняли участие в мерприятиях, в том числе:                                                          чествование ветеранов 2 050 чел;                                                                                       Фестиваль Яркие краски осени жизни - 11 314 чел.;                                                                       День инвалидов - 1 739 чел.                                                      День Героев Отечества - 12 чел.                                                                                            Выплаты ветеранам ВОВ ( новый год - День Победы)   376 чел. + 10 344 чел .</t>
  </si>
  <si>
    <t xml:space="preserve"> льготная подписка организована в полном объеме: 1 000 комплектов </t>
  </si>
  <si>
    <t>В заездах приняло участие 8,1 тыс. пожилых людей</t>
  </si>
  <si>
    <t xml:space="preserve">Не выполнено                                                                      (30.03.4 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 - 25,0 тыс. человек (далле по тексту  - 30.03.4) </t>
  </si>
  <si>
    <t>На 1 января 2021 года в замещающих семьях воспитывается 4068 детей-сирот (или 86,8% от общего числа детей-сирот), из них:
- находятся под опекой (попечительством) – 3139 детей;
- в приемной семье - 624 ребенка;
- усыновлено и состоит на учете в органах опеки и попечительства (до 3 лет) – 305 детей.                                                                                          Ддоля детй, воспитывающихся  в замещающих  семьях растет: на 01.01.2020 г. - 86,3%, на 01.01.2021 - 86,8%</t>
  </si>
  <si>
    <t>Специалистами органов опеки и попечительства обеспечено выполнение  переданных отдельных  государственных пономочий  по вопросам опеки и попечительства  в отношении несовершеннолетних. Численность  специалистов, наделенных полномочиями по опеке и попечительству в отношении несовершеннолетних, на 1 января 2021 года составляет 215 человек</t>
  </si>
  <si>
    <t>Единовременное денежное вознаграждение женщинам-матерям, награжденным
 знаком отличия «Материнская слава»</t>
  </si>
  <si>
    <t xml:space="preserve">Единовременное денежное вознаграждение в год выплачивается 34 женщинам-матерям, награжденным знаком отличия «Материнская слава»
</t>
  </si>
  <si>
    <t xml:space="preserve">В ноябре 2020 года  состоялось награждение знаком отличия «Материнская слава» . 18 матерей республики награждены знаком отличия.
</t>
  </si>
  <si>
    <t>Мероприятие выполнено (носит заявительный характер). Отдельные кандидатуры отклонены. Уменьшение количества заявок</t>
  </si>
  <si>
    <t xml:space="preserve">Мероприятие выплнено (носит заявительный принцип).                                         Отдельные кандидатуры отклонены в связи с несоответствием требованиям Закона УР от 25.12.2013 №89-РЗ (п. 3).
</t>
  </si>
  <si>
    <t>Расходы на меры социальной поддержки детей-сирот и детей, оставшихся без попечения родитлей в 2020 году составили 620,6 тыс. рублей, в том числе на выплату:                           - денежных средств на личные расходы детям-сиротам и детям, оставшимся без попечения родителей - 488,3 тыс. рублей;                                       -  денежных компенсационных выплат по обеспечению детей-сирот и детей, оставшихся без попечения родителей, в том числе выпускников, одеждой и обувью - 3,0 тыс. рублей;                                                                              - единовременного денежного пособия выпускникам образовательных организаций из числа детей-сирот и детей, оставшихся без попечения родителей - 129,3 тыс. рублей</t>
  </si>
  <si>
    <t>Дополнительное пенсионное обеспечение предоставляется более 957 гражданам</t>
  </si>
  <si>
    <t>Соцподдержка в виде пособий и компенсационных выплат 2,0 тыс. чел.</t>
  </si>
  <si>
    <t>Пособия по беременности и родам получат 3,0 тыс. безработных женщин в год</t>
  </si>
  <si>
    <t>Соцподдержка в виде денежной выплаты предоставляется ежемесячно  124 тыс. ветеранам труда Удмуртской Республики</t>
  </si>
  <si>
    <t>Соцподдержка в виде денежной выплаты предоставляется ежемесячно 5,0 тыс.труженикам тыла</t>
  </si>
  <si>
    <t>Выплаты предоставлены 124 тыс. получателей</t>
  </si>
  <si>
    <t>Соцподдержка в виде денежной выплаты предоставляется ежемесячно 0,8 тыс. реабилитированным лицам и лицам, признанным пострадавшими от политических репрессий</t>
  </si>
  <si>
    <t>Предоставление не менеее 130,5 тыс. ветеранам труда ежемесячных денежных компенсаций  расходов на оплату жилого помещения и коммунальных услуг</t>
  </si>
  <si>
    <t>Предоставление не менее 0,8 тыс. реабилитированным лицам и лицам, признанным пострадавшими от политических репрессий,  ежемесячных денежных компенсаций  расходов на оплату жилого помещения и коммунальных услуг</t>
  </si>
  <si>
    <t xml:space="preserve">Предоставление отдельным категориям граждан (федеральным льготникам) ежемесячных денежных компенсаций расходов на оплату жилого помещения и коммунальных услуг (не менее 122,0 тыс.чел.) 
</t>
  </si>
  <si>
    <t xml:space="preserve"> Государственное пособие на погребение  (в случаях, установленных Федеральным законом от 12.01.1996 № 8-ФЗ) предоставляется 2,2 тыс. чел. 
</t>
  </si>
  <si>
    <t>Производится выплата ежемесячного денежного вознаграждения 37 гражданам, удостоенным звания «Почетный гражданин Удмуртской Республики»</t>
  </si>
  <si>
    <t>Пенсионное обеспечение  34 (гарантия социальной защиты)  гражданам,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</si>
  <si>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1,98 тыс. чел. получили  пособия и компенсационные выплаты   гражданам, подвергшимся воздействию радиации</t>
  </si>
  <si>
    <t>61 инвалиду выплачиваются компенсации страховых премий по договорам ОСАГО по факту обращения</t>
  </si>
  <si>
    <t>Предоставление более 11,6 тыс. отдельных категорий граждан, достигших возраста 70 лет и 80 лет,  ежемесячных денежных компенсаций  расходов на уплату взноса на капитальный ремонт общего имущества в многоквартирном доме</t>
  </si>
  <si>
    <t xml:space="preserve">Компенсация предоставлена  12,2 тыс. гражданам. </t>
  </si>
  <si>
    <t>Протезно-ортопедическую помощь получат  600  граждан (труженики тыла, отдельные категории граждан, нуждающиеся в протезно-ортопедической помощи)</t>
  </si>
  <si>
    <t xml:space="preserve">Повышение участия социально ориентированным некоммерческим общественным организациям в реализации социальной политики государства, развитие некоммерческого партнерства
</t>
  </si>
  <si>
    <t>Ежемесячным пособием на ребенка обеспечивается 69,0 тысяч детей</t>
  </si>
  <si>
    <t xml:space="preserve">За год пособие получат  10,0 тыс. человек. Единовременное пособие при рождении ребенка получают 2,2 тыс. человек в год 
</t>
  </si>
  <si>
    <t>Мероприятие выполнено. Социальная помощь предоставлена в полном объеме всем обратившимся и имеющим право на ее получение                                                      (носит заявительный принцип). Уменьшение количества беременных безработных женщин</t>
  </si>
  <si>
    <t>Мероприятие выполнено. Социальная помощь предоставлена в полном объеме всем обратившимся и имеющим право на ее получение                                                      (носит заявительный принцип). Уменьшение числа женщин детородного возраста, вступление в детородный возраст мужчин и женщин 90-х годов рождения, когда было зарегистрировано значительное снижение рождаемости</t>
  </si>
  <si>
    <t xml:space="preserve">Мероприятие выполнено. Социальная помощь предоставлена в полном объеме всем обратившимся и имеющим право на ее получение                                                      (носит заявительный принцип). </t>
  </si>
  <si>
    <t xml:space="preserve">Расходы на осуществление деятельности, связанной с перевозкой в пределах Удмуртской Республики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t>
  </si>
  <si>
    <t>Выплата единовременного пособия  усыновиелям                           ( удочерителям) в размерер 100 тыс.  рублей не менее чем на 50 усыновленных детей</t>
  </si>
  <si>
    <t>В  течение  года в приемные семьи передано 24 ребенка , выбыли  из состава приемной  семьи в свзи с достижением 18 лет 39 детей, в итоге на  конец  года в 283 приемных семьях воспитывается  624 ребенка. Дополнительно всвязи с обученеим детей из приемных семей в  учреждениях профессионального  образования и  продолающими жить в приемной  семье  выплачивается  вознаграждением на  70 приемных детей старше 18 лет.</t>
  </si>
  <si>
    <t xml:space="preserve">Мероприятие выполнено (носит заявительный характер). Ежемесячное денежное пособие предоставлено в полном объеме всем обратившимся и имеющим право на его получение  </t>
  </si>
  <si>
    <t xml:space="preserve"> За  услугой  обратились  25 усыновителей 30 детей.В 2020 году в связи с  эпидемиологической  ситуацией  в стране  снизилось число усыновлений ( не работали суды,  был ограничен доступ в организации для  детей-сирот,  затянулась подготовка  граждан). В 2020 году всего было усыновлено  65 детей-сирот ( в том числе  смена  формы с опеки на  усыновление  осуществлено в отношении 24 детейв отношении которых  не выплачивается указанное  пособие).   Сумма выплат составила 3000, 0 тыс. рублей. </t>
  </si>
  <si>
    <t xml:space="preserve">Мероприятие выполнено (Услуга  носит  заявительный  характер),  единовременное денежное пособие предоставлено в полном объеме всем обратившимся и имеющим право на его получение.  </t>
  </si>
  <si>
    <t xml:space="preserve">Ежемесячную денежную выплату получат не менее 1,5тыс. семей                        </t>
  </si>
  <si>
    <t xml:space="preserve">Субсидии государственным учреждениям на укрепление материально-технической базы
</t>
  </si>
  <si>
    <t xml:space="preserve">Обеспечение укрепления материально-технической базы и улучшения условий проживания в подведомственных Минсоцполитики УР организациях в соответствии с санитарно-гигиеническими нормами
</t>
  </si>
  <si>
    <t>В рамках государственного задания оказываются государственные услуги: предоставление социального обслуживания в стационарной форме.  В реабилитационных центрах для граждан пожилого возраста и инвалидов, для детей и подростков с ограниченными возможностями оказываются государственные услуги по предоставлению социального обслуживания в стационарной и полустационарной форме. В комплексных центрах социального обслуживания населения оказываются государственные услуги по предоставлению социального обслуживания в стационарной, полустационарной форме, на дому, срочные услуги. В центре психолого-педагогической помощи населению оказываются государственные услуги в стационарной форме, полустационарной форме и проводятся работы по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
 (30.00.1 Доля граждан, получивших социальные услуги в организациях социального обслуживания населения, в общем числе граждан, обратившихся за получением социальных услуг в организации социального обслуживания населения - 99,9%;                                                              30.00.2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 - 100%;                                                                                                                          30.03.1. Обеспеченность услугами стационарных организаций социального обслуживания - 22 места на 10 тыс. жителей;                                                                                    30.03.2 Удельный вес детей-инвалидов, получивших социальные услуги в организациях социального обслуживания, в общей численности детей-инвалидов - 60 %)                                                                                         (далее по тексту - 30.00.1, 30.00.2, 30.03.1, 30.03.2 соответственно)</t>
  </si>
  <si>
    <t>14</t>
  </si>
  <si>
    <t xml:space="preserve">Мохова Н.В., начальник отдела организации социального обслуживания населения управления по делам инвалидов и организации социального обслуживания;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t>
  </si>
  <si>
    <t xml:space="preserve">Создание условий для сопровождаемого проживания инвалидов, в том числе для проживания малыми группами в отдельных жилых помещениях
</t>
  </si>
  <si>
    <t xml:space="preserve">Развитие стационарозамещающих технологий предоставления социальных услуг
</t>
  </si>
  <si>
    <t xml:space="preserve">Создание системы долговременного ухода за гражданами пожилого возраста и инвалидами, признанных нуждающимися в социальном обслуживании
</t>
  </si>
  <si>
    <t xml:space="preserve">Реализация данного мероприятия позволит компенсировать (устранить) обстоятельства, которые ухудшают или могут ухудшить условия жизнедеятельности и сохранения пребывания в привычной, благоприятной для них среде, выработки навыков, обеспечивающих максимально возможную самостоятельность в реализации основных жизненных потребностей и адаптации к самостоятельной жизни
</t>
  </si>
  <si>
    <t xml:space="preserve">Граждане, страдающие психическими расстройствами, получают услуги в полустационарной форме, в форме социального обслуживания на дому, с применением стационарозамещающих технологий
</t>
  </si>
  <si>
    <t xml:space="preserve">Повышение качества жизни граждан пожилого возраста и инвалидов, получающих социальные услуги, в результате разработки и поэтапной реализации нормативных правовых актов, обеспечивающих создание системы долговременного ухода за гражданами пожилого возраста и инвалидами
</t>
  </si>
  <si>
    <t xml:space="preserve">Повышение качества жизни граждан пожилого возраста и инвалидов
</t>
  </si>
  <si>
    <t>Выполнено.                                                         В целях пвышения качества жизни граждан пожилого возраста и инвалидов приобретен автотранспорт в каждый сельский район Удмуртской Республики для доставки лиц старше 65 лет, проживающих в сельской местности, в медицинские организации</t>
  </si>
  <si>
    <t xml:space="preserve">Реализация мероприятий в рамках регионального проекта «Разработка и реализация программы системной поддержки и повышения качества жизни граждан старшего поколения «Старшее поколение» национального проекта «Демография»
</t>
  </si>
  <si>
    <t xml:space="preserve">Создание системы долговременного ухода за гражданами пожилого возраста и инвалидами
</t>
  </si>
  <si>
    <t xml:space="preserve">Повышение качества жизни граждан пожилого возраста и инвалидов, получающих социальные услуги, в результате разработки и реализации плана мероприятий ("дорожной карты") по созданию системы долговременного ухода за гражданами пожилого возраста и инвалидами, признанными нуждающимися в социальном обслуживании
</t>
  </si>
  <si>
    <t xml:space="preserve">Принятие распоряжения Правительства Удмуртской Республики от 18.01.2019 № 22-р «Об утверждении плана мероприятий («дорожной карты») по созданию системы долговременного ухода за гражданами пожилого возраста и инвалидами, признанными нуждающимися в социальном обслуживании, в Удмуртской Республике на 2019-2024 годы».                                             Повышение качества жизни граждан пожилого возраста и инвалидов в результате реализации мероприятий «дорожной карты»:                                                              1) по доставке лиц старше 65 лет, проживающих в сельской местности, в медицинские организации для прохождения диспансеризации и профилактических осмотров (за 2019 год осуществлен 901 выезд, 4927 человек доставлены в медицинские организации) 
2) по сопровождаемому проживанию инвалидов на базе социального общежития филиала КЦСОН г. Ижевска в Первомайском районе. (в реализации мероприятия в 2019 году приняли участие 4 человека).
</t>
  </si>
  <si>
    <t>Специалистами органов местного самоуправления обеспечено осуществление отдельных государственных пономочий по управлению специализированным жилищным фондом Удмуртской Республики для детей-сирот (всего в составе спецжилфонда 910 жилых помещений); обеспечению сохранности закрепленных за детьми-сиротами жилых помещений (закреплено за детьми-сиротами 1705 жилых помещений); управлению жилыми помещениями, исключенными из специализированного жилищного фонда для детей-сирот (157 жилых помещений). Расходы в 2020 году составили 23087,2 тыс.руб.</t>
  </si>
  <si>
    <t>Финансирование в 2020 году не осуществлялось</t>
  </si>
  <si>
    <t>0,1 п.п.</t>
  </si>
  <si>
    <t xml:space="preserve">В 2020 году были реализованы мероприятия "дорожной карты" в рамках подготовитльной работы по созданию системы долговоременного ухода в УР к 2022 году </t>
  </si>
  <si>
    <t xml:space="preserve">Выполнено.                                                                                   В соответствии с приказом Министерства социальной политики и труда Удмуртской Республики № 179 от 2 июля 2020 года «Об организации предоставления услуг по сопровождаемому проживанию  инвалидов в «пилотном» режиме» на базе 26 отделений «Специальный дом для одиноких престарелых» 20 комплексных центров социального обслуживания населения Удмуртской Республики организовано предоставление услуг по сопровождаемому проживанию инвалидов. 
В соответствии с приказом Министерства социальной политики и труда Удмуртской Республики № 260 от 10 сентября 2020 года «Об организации предоставления социальных услуг гражданам пожилого возраста и инвалидам с применением стационарозамещающих технологий в «пилотном» режиме» в АСУСО УР «Республиканский дом-интернат для престарелых и инвалидов» организовано применение стационарозамещающих технологий
</t>
  </si>
  <si>
    <t>В соответствии с приказом Министерства социальной политики и труда Удмуртской Республики № 179 от 2 июля 2020 года «Об организации предоставления услуг по сопровождаемому проживанию инвалидов в «пилотном» режиме» на базе Комплексного центра социального обслуживания населения Первомайского района г. Ижевска созданы учебно-тренировочные квартиры для проживания 12 человек</t>
  </si>
  <si>
    <t>В 2020 году внесены изменения в в статью 12  Закона Удмуртской Республики  «Об адресной социальной защите населения  в Удмуртской Республике» . Увеличено кол-во предоставляемых социальных услуг (с 40 до 87), внесены корректировки в наименование социальных услуг</t>
  </si>
  <si>
    <t>На создание условий для реализации полномочий в части предоставления мер социальной поддержки многодетным семьям в 2020 году направлено 14194,0 тыс. руб.</t>
  </si>
  <si>
    <t xml:space="preserve">Лубнина О.В., первый заместитель министра;                                                                  Зарипова А.Ф., начальник управления правовой работы, контроля и надзора;                                
Иутина О.В., начальник управления мер социальной поддержки;
Рубцов Д.Н., начальник управления по экономике и финансам;                                                                                                                    Кучумова С.Е., начальник управления бухгалтерского учета и консолидированной отчетности - главный бухгалтер;                                                                                   Лекомцев Ю.Г., начальник управления организационно-аналитического обеспечения и связей с общественностью;                                                                                                         Корепанова С.А., начальник управления по вопросам семьи и детства;
Зайцева О.А., заместитель начальника управления по вопросам семьи и детства - начальник отдела семейной политики и демографии ;                                                          Николаева Е.О., начальник отдела опеки и попечительства в отношении несовершеннолетних управления по вопросам семьи и детства                                                                          Юргина Д.Ш., начальник отдела профилактики безнадзорности и беспризорности несовершеннолетних управления по вопросам семьи и детства;                                                       Рудина Г.Ф., начальник упраления по делам инвалидов и организации социального обслуживания;                                                          Мартынюк М.В., заместитель  начальника  упраления по делам инвалидов и организации социального обслуживания - начальник отдела по делам инвалидов                                              Мохова Н.А., начальник отдела организации социального обслуживания упраления по делам инвалидов и организации социального обслуживания;                                                   Торхов И.В., начальник отдела социальных выплат управления мер социальной поддержки;                   Мартынюк И.Н., начальник отдела развития материально-технической базы отрасли;                                                         Латыпова Э.И., начальник сектора сопровождения комиссии по делам несовершеннолетних   
</t>
  </si>
  <si>
    <t>Лубнина О.В., первый заместитель министра;                                                  
Корепанова С.А., начальник управления по вопросам семьи и детства;
Зайцева О.А., заместитель начальника управления по вопросам семьи и детства - начальник отдела семейной политики и демографии ;                                                         Торхов И.В., начальник отдела социальных выплат управления мер социальной поддержки</t>
  </si>
  <si>
    <t>Значительное увеличение показателя произошло за счет включения в реестр поставщиков социальных услуг новых негосударственных поставщиков социальных услуг. В 2020 году включено 4 новых негосударственных поставщика социальных услуг</t>
  </si>
  <si>
    <t>100*</t>
  </si>
  <si>
    <t>1,741
*</t>
  </si>
  <si>
    <t>н/д</t>
  </si>
  <si>
    <t>Показатель в 2019 году запланирован не был, в расчете оценки эффективности не учитывается</t>
  </si>
  <si>
    <t xml:space="preserve">0,615
</t>
  </si>
  <si>
    <t>74,2</t>
  </si>
  <si>
    <t>85,6</t>
  </si>
  <si>
    <t>100</t>
  </si>
  <si>
    <t>84,5</t>
  </si>
  <si>
    <t>80,7</t>
  </si>
  <si>
    <t>161,2</t>
  </si>
  <si>
    <t>90,6</t>
  </si>
  <si>
    <t>117,2</t>
  </si>
  <si>
    <t>59,5</t>
  </si>
  <si>
    <t>В 2020 году Удмуртской республиканской общественной организации Всероссийской общественной организации ветеранов (пенсионеров) войны, труда, Вооруженных Сил и правоохранительных органов предоставлена субсидия из бюджета Удмуртской Республики  в целях финансового обеспечения затрат на реализацию программы социальной поддержки отдельных категорий граждан в сумме 1169,0 тыс.рублей (Правила  предоставления субсидии на 2020 год утверждены постановлением Правительства Удмуртской Республики от 26.03.2020 №79)</t>
  </si>
  <si>
    <t>Так как данные по показателям   30.02.2 Cуммарный коэффициент рождаемости вторых детей и                                                                        30.02.3  Cуммарный коэффициент рождаемости третьих и последующих детей за 2020 год отсутсвуют, и эти показатели не были запланированы в 2019 году, то в расчет оценки эффективности оин не учитываются</t>
  </si>
  <si>
    <t xml:space="preserve">Выполнено                                                                              (30.02.1 - 1,49 ед. * (план - 1741 ед.*);                                                                                                                                                                                                                       30.02.4 - 0,5 ед.;                                                                30.02.5 Коэффициент рождаемости в возрастной группе 25-29 лет (число родившихся на 1000 женщин соответствующего возраста) - 96,1 ед.* (план - 113,7 ед.*)                                                            30.02.6 Коэффициент рождаемости в возрастной группе 30-34 лет (число родившихся на 1000 женщин соответствующего возраста) - 71,5ед*  (план - 88,6 ед.*);                                                                               30.02.8 Число семей с тремя и более детьми, которые в отчетном году получат ежемесячную денежную выплату в случае рождения третьего ребенка или последующих детей до достижения ребенком возраста 3 лет - 2934 ед.                                                                                                                (далее по тексту - 30.02.5; 30.02.6 и 30.02.8 соответственно) </t>
  </si>
  <si>
    <t xml:space="preserve">(30.02.9 Ожидаемая продолжительность доровой жизни -  63,1 (57,2) ед.                                                                  30.02.10 Охват граждан старше дтрудоспособного возраста профилактическими осмтрами, включая диспансеризацию - 30,8 (15,4) %;                                                                                                                               30.02.11 Доля лиц старше трудоспособного возраста, у которых выявлены заболевания и патологические состояния, находящихся под диспансерным наблюдением - 63,7 (47,8) % ;                                                       30.02.12 Уровень госпитализации на геронтологические койки лиц старше 60 лет на 10 тыс. населения соответствующего возраста  - 50,1  (25,1) усл. ед.                                                                                                                                               (далее по тексту - 30.02.9, 30.02.10, 30.02.11, 30.02.,12 соответственно) </t>
  </si>
  <si>
    <t>Выполнено.                                                                                 В рамках государственного задания оказываются государственные услуги: предоставление социального обслуживания в стационарной форме                                (30.00.1 Доля граждан, получивших социальные услуги в организациях социального обслуживания населения, в общем числе граждан, обратившихся за получением социальных услуг в организации социального обслуживания населения - 100%;                                                              30.00.2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 - 102,1%* (план - 100,0*);                                                                                                                          30.03.1. Обеспеченность услугами стационарных организаций социального обслуживания - 22 места на 10 тыс. жителей;                                                                                    30.03.2 Удельный вес детей-инвалидов, получивших социальные услуги в организациях социального обслуживания, в общей численности детей-инвалидов - 50 %)                                                                                         (далее по тексту - 30.00.1, 30.00.2, 30.03.1, 30.03.2 соответственно)</t>
  </si>
  <si>
    <t xml:space="preserve">Выполнено.                                                                   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                                                                                               (30.04.1 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 - 100%;                                                                                                    30.04.2 Уровень выполнения значений целевых показателей (индикаторов) государственной программы - 93,4%;                                                                                        </t>
  </si>
  <si>
    <t>Выполнено.                                                       (30.04.1 -100%;                                                                                   30.04.2 - 93,4%)</t>
  </si>
  <si>
    <t>Так как данные по показателям   30.02.2 Cуммарный коэффициент рождаемости вторых детей;                                                                        30.02.3  Cуммарный коэффициент рождаемости третьих и последующих детей; 30.02.7 Коэффициент рождаемости в возрастной группе 35-39 лет (число родившихся на 1000 женщин соответствующего возраста)  за 2020 год отсутсвуют, и эти показатели не были запланированы в 2019 году, то в расчете оценки эффективности они не учитываются</t>
  </si>
  <si>
    <t xml:space="preserve">Выполнено.                                                                                  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(30.02.1 Суммарный коэффициент рождаемости - 1,49 ед. * (план - 1,741 ед.*); (далее по тексту  - 30.02.1);                                                                                  30.02.4 - 0,5 ед.)                                                                                                                                                 
</t>
  </si>
  <si>
    <t xml:space="preserve">Мероприятие выполнено (носит заявительный характер). Выплаты ежемесячных пособий, компенсаций на содержание детям из приемных семей и вознаграждение приемным родителям произведены в полном объеме всем обратившимся и имеющим право на получение.  </t>
  </si>
  <si>
    <t>Снижение показателя  численности женского населения наиболее активного респродуктивного возраста, устойчивая тенденция к откладыванию рождения первого ребенка на более поздний период, а также распространение в молодежной среде идеологии добровольной бездетности ведет к снижению суммарного коэффициента рождаемости в в 2019  году по сравению с 2018 годом</t>
  </si>
  <si>
    <t>10,9 п.п.</t>
  </si>
  <si>
    <t>Доля государственных услуг, предоставляемых по принципу "одного окна" в многофункциональных центрах предоставления государственных и муниципальных услуг, от числа государственных услуг, включенных в перечень государственных услуг, утвержденный постановлением Правительства Удмуртской Республики от 4 марта 2013 года N 97</t>
  </si>
  <si>
    <t>Доля заявителей, удовлетворенных качеством предоставления государственных услуг Минсоцполитики УР и его территориальными органами, от общего числа заявителей, обратившихся за получением государственных услуг</t>
  </si>
  <si>
    <t>Время ожидания в очереди при обращении заявителя в Минсоцполитики УР и его территориальные органы для получения государственных услуг</t>
  </si>
  <si>
    <t>минут</t>
  </si>
  <si>
    <t>не более 15</t>
  </si>
</sst>
</file>

<file path=xl/styles.xml><?xml version="1.0" encoding="utf-8"?>
<styleSheet xmlns="http://schemas.openxmlformats.org/spreadsheetml/2006/main">
  <numFmts count="7">
    <numFmt numFmtId="43" formatCode="_-* #,##0.00\ _₽_-;\-* #,##0.00\ _₽_-;_-* &quot;-&quot;??\ _₽_-;_-@_-"/>
    <numFmt numFmtId="164" formatCode="#,##0.0"/>
    <numFmt numFmtId="165" formatCode="0.0"/>
    <numFmt numFmtId="166" formatCode="0.000"/>
    <numFmt numFmtId="167" formatCode="_-* #,##0.00&quot;р.&quot;_-;\-* #,##0.00&quot;р.&quot;_-;_-* &quot;-&quot;??&quot;р.&quot;_-;_-@_-"/>
    <numFmt numFmtId="168" formatCode="_-* #,##0.00_р_._-;\-* #,##0.00_р_._-;_-* &quot;-&quot;??_р_._-;_-@_-"/>
    <numFmt numFmtId="169" formatCode="[$-419]General"/>
  </numFmts>
  <fonts count="55">
    <font>
      <sz val="11"/>
      <color theme="1"/>
      <name val="Calibri"/>
      <family val="2"/>
      <charset val="204"/>
      <scheme val="minor"/>
    </font>
    <font>
      <sz val="9"/>
      <name val="Times New Roman"/>
      <family val="1"/>
      <charset val="204"/>
    </font>
    <font>
      <b/>
      <sz val="9"/>
      <name val="Times New Roman"/>
      <family val="1"/>
      <charset val="204"/>
    </font>
    <font>
      <b/>
      <sz val="10"/>
      <color rgb="FF000000"/>
      <name val="Arial Cyr"/>
    </font>
    <font>
      <sz val="10"/>
      <color rgb="FF000000"/>
      <name val="Arial Cyr"/>
    </font>
    <font>
      <i/>
      <sz val="9"/>
      <name val="Times New Roman"/>
      <family val="1"/>
      <charset val="204"/>
    </font>
    <font>
      <sz val="10"/>
      <name val="Arial Cyr"/>
      <charset val="204"/>
    </font>
    <font>
      <sz val="9"/>
      <color theme="1"/>
      <name val="Times New Roman"/>
      <family val="1"/>
      <charset val="204"/>
    </font>
    <font>
      <sz val="9"/>
      <color rgb="FF000000"/>
      <name val="Times New Roman"/>
      <family val="1"/>
      <charset val="204"/>
    </font>
    <font>
      <sz val="9"/>
      <color rgb="FFFF0000"/>
      <name val="Times New Roman"/>
      <family val="1"/>
      <charset val="204"/>
    </font>
    <font>
      <sz val="11"/>
      <color theme="1"/>
      <name val="Times New Roman"/>
      <family val="1"/>
      <charset val="204"/>
    </font>
    <font>
      <sz val="11"/>
      <name val="Calibri"/>
      <family val="2"/>
      <charset val="204"/>
      <scheme val="minor"/>
    </font>
    <font>
      <b/>
      <sz val="11"/>
      <color theme="1"/>
      <name val="Times New Roman"/>
      <family val="1"/>
      <charset val="204"/>
    </font>
    <font>
      <b/>
      <sz val="10"/>
      <color theme="1"/>
      <name val="Times New Roman"/>
      <family val="1"/>
      <charset val="204"/>
    </font>
    <font>
      <b/>
      <sz val="10"/>
      <color rgb="FF000000"/>
      <name val="Times New Roman"/>
      <family val="1"/>
      <charset val="204"/>
    </font>
    <font>
      <i/>
      <sz val="8"/>
      <color theme="1"/>
      <name val="Times New Roman"/>
      <family val="1"/>
      <charset val="204"/>
    </font>
    <font>
      <sz val="10"/>
      <color theme="1"/>
      <name val="Times New Roman"/>
      <family val="1"/>
      <charset val="204"/>
    </font>
    <font>
      <b/>
      <u/>
      <sz val="10"/>
      <color theme="1"/>
      <name val="Times New Roman"/>
      <family val="1"/>
      <charset val="204"/>
    </font>
    <font>
      <b/>
      <sz val="10"/>
      <color rgb="FF000000"/>
      <name val="Arial CYR"/>
      <family val="2"/>
    </font>
    <font>
      <sz val="12"/>
      <color theme="1"/>
      <name val="Times New Roman"/>
      <family val="1"/>
      <charset val="204"/>
    </font>
    <font>
      <b/>
      <u/>
      <sz val="12"/>
      <color theme="1"/>
      <name val="Times New Roman"/>
      <family val="1"/>
      <charset val="204"/>
    </font>
    <font>
      <b/>
      <sz val="10"/>
      <name val="Times New Roman"/>
      <family val="1"/>
      <charset val="204"/>
    </font>
    <font>
      <sz val="10"/>
      <name val="Times New Roman"/>
      <family val="1"/>
      <charset val="204"/>
    </font>
    <font>
      <sz val="12"/>
      <name val="Times New Roman"/>
      <family val="1"/>
      <charset val="204"/>
    </font>
    <font>
      <sz val="11"/>
      <color theme="1"/>
      <name val="Calibri"/>
      <family val="2"/>
      <charset val="204"/>
    </font>
    <font>
      <sz val="11"/>
      <color rgb="FF000000"/>
      <name val="Times New Roman"/>
      <family val="1"/>
      <charset val="204"/>
    </font>
    <font>
      <b/>
      <u/>
      <sz val="11"/>
      <color theme="1"/>
      <name val="Times New Roman"/>
      <family val="1"/>
      <charset val="204"/>
    </font>
    <font>
      <b/>
      <sz val="11"/>
      <name val="Times New Roman"/>
      <family val="1"/>
      <charset val="204"/>
    </font>
    <font>
      <sz val="11"/>
      <name val="Times New Roman"/>
      <family val="1"/>
      <charset val="204"/>
    </font>
    <font>
      <sz val="11"/>
      <color indexed="8"/>
      <name val="Times New Roman"/>
      <family val="1"/>
      <charset val="204"/>
    </font>
    <font>
      <b/>
      <u/>
      <sz val="10"/>
      <name val="Times New Roman"/>
      <family val="1"/>
      <charset val="204"/>
    </font>
    <font>
      <i/>
      <sz val="9"/>
      <color theme="1"/>
      <name val="Times New Roman"/>
      <family val="1"/>
      <charset val="204"/>
    </font>
    <font>
      <b/>
      <u/>
      <sz val="9"/>
      <name val="Times New Roman"/>
      <family val="1"/>
      <charset val="204"/>
    </font>
    <font>
      <sz val="11"/>
      <color theme="1"/>
      <name val="Calibri"/>
      <family val="2"/>
      <charset val="204"/>
      <scheme val="minor"/>
    </font>
    <font>
      <sz val="10"/>
      <name val="Arial"/>
      <family val="2"/>
      <charset val="204"/>
    </font>
    <font>
      <sz val="10"/>
      <name val="Arial Cyr"/>
      <family val="2"/>
      <charset val="204"/>
    </font>
    <font>
      <sz val="10"/>
      <name val="System"/>
      <family val="2"/>
      <charset val="204"/>
    </font>
    <font>
      <sz val="11"/>
      <color indexed="8"/>
      <name val="Calibri"/>
      <family val="2"/>
      <charset val="204"/>
    </font>
    <font>
      <sz val="10"/>
      <name val="Helv"/>
    </font>
    <font>
      <sz val="6.15"/>
      <name val="Arial"/>
      <family val="2"/>
    </font>
    <font>
      <sz val="11"/>
      <color rgb="FF000000"/>
      <name val="Calibri"/>
      <family val="2"/>
      <charset val="204"/>
    </font>
    <font>
      <u/>
      <sz val="13"/>
      <color theme="10"/>
      <name val="Arial"/>
      <family val="2"/>
      <charset val="204"/>
    </font>
    <font>
      <u/>
      <sz val="12.1"/>
      <color theme="10"/>
      <name val="Calibri"/>
      <family val="2"/>
    </font>
    <font>
      <sz val="11"/>
      <color theme="1"/>
      <name val="Times New Roman"/>
      <family val="2"/>
      <charset val="204"/>
    </font>
    <font>
      <sz val="11"/>
      <color theme="1"/>
      <name val="Calibri"/>
      <family val="2"/>
      <scheme val="minor"/>
    </font>
    <font>
      <sz val="14"/>
      <color theme="1"/>
      <name val="Times New Roman"/>
      <family val="2"/>
      <charset val="204"/>
    </font>
    <font>
      <sz val="8"/>
      <color theme="1"/>
      <name val="Calibri"/>
      <family val="2"/>
      <charset val="204"/>
      <scheme val="minor"/>
    </font>
    <font>
      <u/>
      <sz val="12"/>
      <name val="Times New Roman"/>
      <family val="1"/>
      <charset val="204"/>
    </font>
    <font>
      <i/>
      <sz val="10"/>
      <color theme="1"/>
      <name val="Times New Roman"/>
      <family val="1"/>
      <charset val="204"/>
    </font>
    <font>
      <i/>
      <sz val="9"/>
      <color rgb="FF000000"/>
      <name val="Times New Roman"/>
      <family val="1"/>
      <charset val="204"/>
    </font>
    <font>
      <b/>
      <i/>
      <u/>
      <sz val="11"/>
      <name val="Times New Roman"/>
      <family val="1"/>
      <charset val="204"/>
    </font>
    <font>
      <i/>
      <sz val="8"/>
      <name val="Times New Roman"/>
      <family val="1"/>
      <charset val="204"/>
    </font>
    <font>
      <sz val="10"/>
      <name val="Calibri"/>
      <family val="2"/>
      <charset val="204"/>
      <scheme val="minor"/>
    </font>
    <font>
      <sz val="12"/>
      <color indexed="8"/>
      <name val="Times New Roman"/>
      <family val="1"/>
      <charset val="204"/>
    </font>
    <font>
      <sz val="11"/>
      <color rgb="FFFF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8"/>
      </right>
      <top style="thin">
        <color indexed="8"/>
      </top>
      <bottom style="thin">
        <color indexed="8"/>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s>
  <cellStyleXfs count="120">
    <xf numFmtId="0" fontId="0" fillId="0" borderId="0"/>
    <xf numFmtId="0" fontId="3" fillId="0" borderId="6">
      <alignment vertical="top" wrapText="1"/>
    </xf>
    <xf numFmtId="1" fontId="4" fillId="0" borderId="6">
      <alignment horizontal="center" vertical="top" shrinkToFit="1"/>
    </xf>
    <xf numFmtId="0" fontId="6" fillId="0" borderId="0"/>
    <xf numFmtId="0" fontId="3" fillId="0" borderId="6">
      <alignment vertical="top" wrapText="1"/>
    </xf>
    <xf numFmtId="1" fontId="4" fillId="0" borderId="6">
      <alignment horizontal="center" vertical="top" shrinkToFit="1"/>
    </xf>
    <xf numFmtId="1" fontId="4" fillId="0" borderId="6">
      <alignment horizontal="center" vertical="top" shrinkToFit="1"/>
    </xf>
    <xf numFmtId="0" fontId="4" fillId="0" borderId="0"/>
    <xf numFmtId="4" fontId="3" fillId="2" borderId="6">
      <alignment horizontal="right" vertical="top" shrinkToFit="1"/>
    </xf>
    <xf numFmtId="4" fontId="3" fillId="3" borderId="6">
      <alignment horizontal="right" vertical="top" shrinkToFit="1"/>
    </xf>
    <xf numFmtId="0" fontId="3" fillId="0" borderId="6">
      <alignment vertical="top" wrapText="1"/>
    </xf>
    <xf numFmtId="4" fontId="18" fillId="2" borderId="6">
      <alignment horizontal="right" vertical="top" shrinkToFit="1"/>
    </xf>
    <xf numFmtId="0" fontId="3" fillId="0" borderId="6">
      <alignment vertical="top" wrapText="1"/>
    </xf>
    <xf numFmtId="1" fontId="4" fillId="0" borderId="6">
      <alignment horizontal="center" vertical="top" shrinkToFit="1"/>
    </xf>
    <xf numFmtId="0" fontId="18" fillId="0" borderId="6">
      <alignment vertical="top" wrapText="1"/>
    </xf>
    <xf numFmtId="4" fontId="3" fillId="2" borderId="6">
      <alignment horizontal="right" vertical="top" shrinkToFit="1"/>
    </xf>
    <xf numFmtId="0" fontId="24" fillId="0" borderId="0"/>
    <xf numFmtId="43" fontId="33" fillId="0" borderId="0" applyFont="0" applyFill="0" applyBorder="0" applyAlignment="0" applyProtection="0"/>
    <xf numFmtId="43" fontId="33" fillId="0" borderId="0" applyFont="0" applyFill="0" applyBorder="0" applyAlignment="0" applyProtection="0"/>
    <xf numFmtId="169" fontId="40" fillId="0" borderId="0"/>
    <xf numFmtId="0" fontId="39" fillId="0" borderId="19" applyNumberFormat="0" applyFill="0" applyProtection="0">
      <alignment horizontal="left" vertical="top" wrapText="1"/>
    </xf>
    <xf numFmtId="0" fontId="36" fillId="0" borderId="0" applyNumberFormat="0" applyFill="0" applyBorder="0" applyAlignment="0" applyProtection="0"/>
    <xf numFmtId="168" fontId="34" fillId="0" borderId="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67" fontId="33" fillId="0" borderId="0" applyFont="0" applyFill="0" applyBorder="0" applyAlignment="0" applyProtection="0"/>
    <xf numFmtId="0" fontId="34" fillId="0" borderId="0"/>
    <xf numFmtId="0" fontId="43" fillId="0" borderId="0"/>
    <xf numFmtId="0" fontId="34" fillId="0" borderId="0"/>
    <xf numFmtId="0" fontId="44" fillId="0" borderId="0"/>
    <xf numFmtId="0" fontId="34" fillId="0" borderId="0"/>
    <xf numFmtId="4" fontId="35" fillId="0" borderId="1">
      <alignment horizontal="right"/>
    </xf>
    <xf numFmtId="0" fontId="6" fillId="0" borderId="0"/>
    <xf numFmtId="0" fontId="33" fillId="0" borderId="0"/>
    <xf numFmtId="0" fontId="34" fillId="0" borderId="0"/>
    <xf numFmtId="0" fontId="34" fillId="0" borderId="0"/>
    <xf numFmtId="0" fontId="34" fillId="0" borderId="0"/>
    <xf numFmtId="0" fontId="34" fillId="0" borderId="0"/>
    <xf numFmtId="0" fontId="34" fillId="0" borderId="0"/>
    <xf numFmtId="0" fontId="43" fillId="0" borderId="0"/>
    <xf numFmtId="0" fontId="44" fillId="0" borderId="0"/>
    <xf numFmtId="0" fontId="34" fillId="0" borderId="0" applyNumberFormat="0" applyFont="0" applyFill="0" applyBorder="0" applyAlignment="0" applyProtection="0">
      <alignment vertical="top"/>
    </xf>
    <xf numFmtId="0" fontId="6" fillId="0" borderId="0"/>
    <xf numFmtId="0" fontId="33" fillId="0" borderId="0"/>
    <xf numFmtId="0" fontId="44" fillId="0" borderId="0"/>
    <xf numFmtId="0" fontId="35" fillId="0" borderId="0"/>
    <xf numFmtId="0" fontId="33" fillId="0" borderId="0"/>
    <xf numFmtId="0" fontId="35" fillId="0" borderId="0"/>
    <xf numFmtId="0" fontId="34" fillId="0" borderId="0"/>
    <xf numFmtId="0" fontId="37" fillId="0" borderId="0"/>
    <xf numFmtId="0" fontId="35" fillId="0" borderId="0"/>
    <xf numFmtId="0" fontId="45" fillId="0" borderId="0"/>
    <xf numFmtId="9" fontId="34" fillId="0" borderId="0" applyFont="0" applyFill="0" applyBorder="0" applyAlignment="0" applyProtection="0"/>
    <xf numFmtId="9" fontId="33" fillId="0" borderId="0" applyFont="0" applyFill="0" applyBorder="0" applyAlignment="0" applyProtection="0"/>
    <xf numFmtId="0" fontId="38" fillId="0" borderId="0"/>
    <xf numFmtId="43" fontId="33" fillId="0" borderId="0" applyFont="0" applyFill="0" applyBorder="0" applyAlignment="0" applyProtection="0"/>
    <xf numFmtId="43"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46"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4" fillId="0" borderId="20" applyNumberFormat="0">
      <alignment horizontal="right" vertical="top"/>
    </xf>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34" fillId="0" borderId="0"/>
    <xf numFmtId="168" fontId="34" fillId="0" borderId="0" applyFont="0" applyFill="0" applyBorder="0" applyAlignment="0" applyProtection="0"/>
    <xf numFmtId="0" fontId="34" fillId="0" borderId="0"/>
  </cellStyleXfs>
  <cellXfs count="486">
    <xf numFmtId="0" fontId="0" fillId="0" borderId="0" xfId="0"/>
    <xf numFmtId="164" fontId="1" fillId="0" borderId="0" xfId="0" applyNumberFormat="1" applyFont="1" applyFill="1" applyAlignment="1">
      <alignment horizontal="left" vertical="top" wrapText="1"/>
    </xf>
    <xf numFmtId="0" fontId="5" fillId="0" borderId="0" xfId="0" applyFont="1" applyFill="1" applyAlignment="1">
      <alignment horizontal="left" vertical="top" wrapText="1"/>
    </xf>
    <xf numFmtId="164" fontId="1" fillId="0" borderId="1" xfId="0" applyNumberFormat="1" applyFont="1" applyFill="1" applyBorder="1" applyAlignment="1">
      <alignment horizontal="right" vertical="top" wrapText="1"/>
    </xf>
    <xf numFmtId="0" fontId="1" fillId="0" borderId="1" xfId="0" applyFont="1" applyFill="1" applyBorder="1"/>
    <xf numFmtId="3" fontId="1" fillId="0" borderId="1" xfId="0" applyNumberFormat="1" applyFont="1" applyFill="1" applyBorder="1" applyAlignment="1">
      <alignment horizontal="center" vertical="top" wrapText="1"/>
    </xf>
    <xf numFmtId="0" fontId="1" fillId="0" borderId="8" xfId="0" applyFont="1" applyFill="1" applyBorder="1" applyAlignment="1">
      <alignment horizontal="left" vertical="top" wrapText="1"/>
    </xf>
    <xf numFmtId="1" fontId="1" fillId="0" borderId="6" xfId="6" applyNumberFormat="1" applyFont="1" applyFill="1" applyProtection="1">
      <alignment horizontal="center" vertical="top" shrinkToFit="1"/>
    </xf>
    <xf numFmtId="0" fontId="1" fillId="0" borderId="1" xfId="0" applyFont="1" applyFill="1" applyBorder="1" applyAlignment="1">
      <alignment vertical="top" wrapText="1"/>
    </xf>
    <xf numFmtId="49" fontId="1" fillId="0" borderId="1" xfId="0" applyNumberFormat="1" applyFont="1" applyFill="1" applyBorder="1" applyAlignment="1">
      <alignment horizontal="left" vertical="top" wrapText="1"/>
    </xf>
    <xf numFmtId="49" fontId="1" fillId="0" borderId="5" xfId="0" applyNumberFormat="1" applyFont="1" applyFill="1" applyBorder="1" applyAlignment="1">
      <alignment vertical="top"/>
    </xf>
    <xf numFmtId="0" fontId="1" fillId="0" borderId="5"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horizontal="center" vertical="top" wrapText="1"/>
    </xf>
    <xf numFmtId="49" fontId="1" fillId="0" borderId="0" xfId="0" applyNumberFormat="1" applyFont="1" applyFill="1" applyBorder="1" applyAlignment="1">
      <alignment horizontal="center" vertical="top"/>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top"/>
    </xf>
    <xf numFmtId="0" fontId="1" fillId="0" borderId="2" xfId="0" applyFont="1" applyFill="1" applyBorder="1" applyAlignment="1">
      <alignment horizontal="center" vertical="top"/>
    </xf>
    <xf numFmtId="49" fontId="1" fillId="0" borderId="2" xfId="0" applyNumberFormat="1" applyFont="1" applyFill="1" applyBorder="1" applyAlignment="1">
      <alignment horizontal="center" vertical="top" wrapText="1"/>
    </xf>
    <xf numFmtId="49" fontId="1" fillId="0" borderId="7" xfId="0" applyNumberFormat="1" applyFont="1" applyFill="1" applyBorder="1" applyAlignment="1">
      <alignment horizontal="center" vertical="top" wrapText="1"/>
    </xf>
    <xf numFmtId="1" fontId="1" fillId="0" borderId="1" xfId="2" applyNumberFormat="1" applyFont="1" applyFill="1" applyBorder="1" applyAlignment="1" applyProtection="1">
      <alignment horizontal="center" vertical="top" wrapText="1" shrinkToFit="1"/>
    </xf>
    <xf numFmtId="0" fontId="1" fillId="0" borderId="3" xfId="0" applyFont="1" applyFill="1" applyBorder="1" applyAlignment="1">
      <alignment horizontal="center" vertical="top"/>
    </xf>
    <xf numFmtId="1" fontId="1" fillId="0" borderId="1" xfId="6" applyNumberFormat="1" applyFont="1" applyFill="1" applyBorder="1" applyProtection="1">
      <alignment horizontal="center" vertical="top" shrinkToFit="1"/>
    </xf>
    <xf numFmtId="49" fontId="1" fillId="0" borderId="1" xfId="6" applyNumberFormat="1" applyFont="1" applyFill="1" applyBorder="1" applyAlignment="1" applyProtection="1">
      <alignment horizontal="center" vertical="top" wrapText="1" shrinkToFit="1"/>
    </xf>
    <xf numFmtId="49" fontId="1" fillId="0" borderId="0" xfId="0" applyNumberFormat="1" applyFont="1" applyFill="1" applyBorder="1" applyAlignment="1">
      <alignment vertical="top"/>
    </xf>
    <xf numFmtId="164" fontId="1" fillId="0" borderId="1" xfId="0" applyNumberFormat="1" applyFont="1" applyFill="1" applyBorder="1" applyAlignment="1" applyProtection="1">
      <alignment vertical="top"/>
      <protection locked="0"/>
    </xf>
    <xf numFmtId="0" fontId="1" fillId="0" borderId="2" xfId="0" applyFont="1" applyFill="1" applyBorder="1" applyAlignment="1">
      <alignment vertical="top" wrapText="1"/>
    </xf>
    <xf numFmtId="0" fontId="2" fillId="0" borderId="1" xfId="0" applyFont="1" applyFill="1" applyBorder="1" applyAlignment="1">
      <alignment horizontal="left" vertical="top" wrapText="1"/>
    </xf>
    <xf numFmtId="164" fontId="2" fillId="0" borderId="1" xfId="0" applyNumberFormat="1" applyFont="1" applyFill="1" applyBorder="1" applyAlignment="1">
      <alignment horizontal="right" vertical="top" wrapText="1"/>
    </xf>
    <xf numFmtId="49"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49" fontId="1" fillId="0" borderId="1" xfId="0" applyNumberFormat="1" applyFont="1" applyFill="1" applyBorder="1" applyAlignment="1">
      <alignment horizontal="center" vertical="top"/>
    </xf>
    <xf numFmtId="164" fontId="1" fillId="0" borderId="3" xfId="0" applyNumberFormat="1" applyFont="1" applyFill="1" applyBorder="1" applyAlignment="1">
      <alignment horizontal="right" vertical="top" wrapText="1"/>
    </xf>
    <xf numFmtId="0" fontId="2" fillId="0" borderId="0" xfId="0" applyFont="1" applyFill="1" applyAlignment="1">
      <alignment horizontal="center" vertical="top" wrapText="1"/>
    </xf>
    <xf numFmtId="0" fontId="1" fillId="0" borderId="0" xfId="0" applyFont="1" applyFill="1"/>
    <xf numFmtId="0" fontId="7" fillId="0" borderId="0" xfId="0" applyFont="1" applyFill="1"/>
    <xf numFmtId="0" fontId="8" fillId="0" borderId="1" xfId="0" applyFont="1" applyFill="1" applyBorder="1" applyAlignment="1">
      <alignment vertical="top" wrapText="1"/>
    </xf>
    <xf numFmtId="0" fontId="7" fillId="0" borderId="1" xfId="0" applyFont="1" applyFill="1" applyBorder="1" applyAlignment="1">
      <alignment horizontal="center" vertical="top" wrapText="1"/>
    </xf>
    <xf numFmtId="1" fontId="8" fillId="0" borderId="6" xfId="5" applyNumberFormat="1" applyFont="1" applyFill="1" applyProtection="1">
      <alignment horizontal="center" vertical="top" shrinkToFit="1"/>
    </xf>
    <xf numFmtId="165" fontId="0" fillId="0" borderId="0" xfId="0" applyNumberFormat="1" applyFill="1"/>
    <xf numFmtId="165" fontId="0" fillId="0" borderId="0" xfId="0" applyNumberFormat="1" applyFill="1" applyAlignment="1">
      <alignment wrapText="1"/>
    </xf>
    <xf numFmtId="164" fontId="0" fillId="0" borderId="0" xfId="0" applyNumberFormat="1" applyFill="1" applyAlignment="1">
      <alignment wrapText="1"/>
    </xf>
    <xf numFmtId="165" fontId="10" fillId="0" borderId="0" xfId="0" applyNumberFormat="1" applyFont="1" applyFill="1"/>
    <xf numFmtId="165" fontId="10" fillId="0" borderId="0" xfId="0" applyNumberFormat="1" applyFont="1" applyFill="1" applyAlignment="1">
      <alignment wrapText="1"/>
    </xf>
    <xf numFmtId="164" fontId="10" fillId="0" borderId="0" xfId="0" applyNumberFormat="1" applyFont="1" applyFill="1" applyAlignment="1">
      <alignment wrapText="1"/>
    </xf>
    <xf numFmtId="165" fontId="0" fillId="0" borderId="0" xfId="0" applyNumberFormat="1" applyFill="1" applyAlignment="1">
      <alignment vertical="top" wrapText="1"/>
    </xf>
    <xf numFmtId="165" fontId="0" fillId="0" borderId="0" xfId="0" applyNumberFormat="1" applyFill="1" applyAlignment="1">
      <alignment vertical="top"/>
    </xf>
    <xf numFmtId="165" fontId="10" fillId="0" borderId="1" xfId="0" applyNumberFormat="1" applyFont="1" applyFill="1" applyBorder="1" applyAlignment="1">
      <alignment horizontal="center" wrapText="1"/>
    </xf>
    <xf numFmtId="164" fontId="10" fillId="0" borderId="7" xfId="0" applyNumberFormat="1" applyFont="1" applyFill="1" applyBorder="1" applyAlignment="1">
      <alignment wrapText="1"/>
    </xf>
    <xf numFmtId="164" fontId="10" fillId="0" borderId="1" xfId="0" applyNumberFormat="1" applyFont="1" applyFill="1" applyBorder="1" applyAlignment="1">
      <alignment wrapText="1"/>
    </xf>
    <xf numFmtId="165" fontId="10" fillId="0" borderId="1" xfId="0" applyNumberFormat="1" applyFont="1" applyFill="1" applyBorder="1" applyAlignment="1">
      <alignment vertical="top" wrapText="1"/>
    </xf>
    <xf numFmtId="165" fontId="11" fillId="0" borderId="0" xfId="0" applyNumberFormat="1" applyFont="1" applyFill="1"/>
    <xf numFmtId="164" fontId="10" fillId="0" borderId="7" xfId="0" applyNumberFormat="1" applyFont="1" applyFill="1" applyBorder="1" applyAlignment="1">
      <alignment vertical="top" wrapText="1"/>
    </xf>
    <xf numFmtId="165" fontId="10" fillId="0" borderId="0" xfId="0" applyNumberFormat="1" applyFont="1" applyFill="1" applyAlignment="1">
      <alignment vertical="top"/>
    </xf>
    <xf numFmtId="165" fontId="10" fillId="0" borderId="0" xfId="0" applyNumberFormat="1" applyFont="1" applyFill="1" applyAlignment="1">
      <alignment horizontal="center"/>
    </xf>
    <xf numFmtId="165" fontId="14" fillId="0" borderId="1" xfId="0" applyNumberFormat="1" applyFont="1" applyFill="1" applyBorder="1" applyAlignment="1">
      <alignment horizontal="center" vertical="top" wrapText="1"/>
    </xf>
    <xf numFmtId="165" fontId="14" fillId="0" borderId="1" xfId="0" applyNumberFormat="1" applyFont="1" applyFill="1" applyBorder="1" applyAlignment="1">
      <alignment horizontal="center" vertical="top"/>
    </xf>
    <xf numFmtId="165" fontId="15" fillId="0" borderId="10" xfId="0" applyNumberFormat="1" applyFont="1" applyFill="1" applyBorder="1" applyAlignment="1">
      <alignment vertical="top"/>
    </xf>
    <xf numFmtId="0" fontId="16" fillId="0" borderId="0" xfId="0" applyFont="1" applyFill="1"/>
    <xf numFmtId="165" fontId="16" fillId="0" borderId="0" xfId="0" applyNumberFormat="1" applyFont="1" applyFill="1"/>
    <xf numFmtId="4" fontId="16" fillId="0" borderId="0" xfId="0" applyNumberFormat="1" applyFont="1" applyFill="1"/>
    <xf numFmtId="4" fontId="16" fillId="0" borderId="0" xfId="0" applyNumberFormat="1" applyFont="1" applyFill="1" applyAlignment="1">
      <alignment wrapText="1"/>
    </xf>
    <xf numFmtId="4" fontId="16" fillId="0" borderId="0" xfId="0" applyNumberFormat="1" applyFont="1" applyFill="1" applyAlignment="1">
      <alignment horizontal="right"/>
    </xf>
    <xf numFmtId="0" fontId="19" fillId="0" borderId="0" xfId="0" applyFont="1" applyFill="1"/>
    <xf numFmtId="164" fontId="19" fillId="0" borderId="0" xfId="0" applyNumberFormat="1" applyFont="1" applyFill="1" applyAlignment="1">
      <alignment horizontal="right"/>
    </xf>
    <xf numFmtId="0" fontId="19" fillId="0" borderId="0" xfId="0" applyFont="1" applyFill="1" applyAlignment="1">
      <alignment horizontal="justify"/>
    </xf>
    <xf numFmtId="2" fontId="19" fillId="0" borderId="0" xfId="0" applyNumberFormat="1" applyFont="1" applyFill="1" applyAlignment="1">
      <alignment wrapText="1"/>
    </xf>
    <xf numFmtId="0" fontId="19" fillId="0" borderId="0" xfId="0" applyFont="1" applyFill="1" applyAlignment="1">
      <alignment wrapText="1"/>
    </xf>
    <xf numFmtId="49" fontId="21" fillId="0" borderId="1" xfId="0" applyNumberFormat="1" applyFont="1" applyFill="1" applyBorder="1" applyAlignment="1">
      <alignment horizontal="center" vertical="top"/>
    </xf>
    <xf numFmtId="0" fontId="21" fillId="0" borderId="1" xfId="0" applyFont="1" applyFill="1" applyBorder="1" applyAlignment="1">
      <alignment horizontal="center" vertical="top"/>
    </xf>
    <xf numFmtId="3" fontId="21" fillId="0" borderId="1" xfId="0" applyNumberFormat="1" applyFont="1" applyFill="1" applyBorder="1" applyAlignment="1">
      <alignment horizontal="center" vertical="top" wrapText="1"/>
    </xf>
    <xf numFmtId="0" fontId="22" fillId="0" borderId="1"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14" xfId="0" applyFont="1" applyFill="1" applyBorder="1" applyAlignment="1">
      <alignment horizontal="left" vertical="top" wrapText="1"/>
    </xf>
    <xf numFmtId="49" fontId="11" fillId="0" borderId="0" xfId="0" applyNumberFormat="1" applyFont="1" applyFill="1"/>
    <xf numFmtId="0" fontId="11" fillId="0" borderId="0" xfId="0" applyFont="1" applyFill="1"/>
    <xf numFmtId="0" fontId="23" fillId="0" borderId="0" xfId="0" applyFont="1" applyFill="1"/>
    <xf numFmtId="164" fontId="1" fillId="0" borderId="1" xfId="0" applyNumberFormat="1" applyFont="1" applyFill="1" applyBorder="1" applyAlignment="1">
      <alignment vertical="top" wrapText="1"/>
    </xf>
    <xf numFmtId="0" fontId="10" fillId="0" borderId="0" xfId="0" applyFont="1" applyFill="1"/>
    <xf numFmtId="4" fontId="10" fillId="0" borderId="0" xfId="0" applyNumberFormat="1" applyFont="1" applyFill="1" applyAlignment="1">
      <alignment horizontal="center" vertical="top" wrapText="1"/>
    </xf>
    <xf numFmtId="0" fontId="10" fillId="0" borderId="0" xfId="0" applyFont="1" applyFill="1" applyAlignment="1">
      <alignment horizontal="justify"/>
    </xf>
    <xf numFmtId="2" fontId="10" fillId="0" borderId="0" xfId="0" applyNumberFormat="1" applyFont="1" applyFill="1" applyAlignment="1">
      <alignment wrapText="1"/>
    </xf>
    <xf numFmtId="0" fontId="27" fillId="0" borderId="0" xfId="0" applyFont="1" applyFill="1"/>
    <xf numFmtId="49" fontId="27" fillId="0" borderId="1" xfId="0" applyNumberFormat="1" applyFont="1" applyFill="1" applyBorder="1" applyAlignment="1">
      <alignment horizontal="center" vertical="top"/>
    </xf>
    <xf numFmtId="49" fontId="27" fillId="0" borderId="1" xfId="0" applyNumberFormat="1" applyFont="1" applyFill="1" applyBorder="1" applyAlignment="1">
      <alignment horizontal="center" vertical="top" wrapText="1"/>
    </xf>
    <xf numFmtId="49" fontId="28" fillId="0" borderId="1" xfId="0" applyNumberFormat="1" applyFont="1" applyFill="1" applyBorder="1" applyAlignment="1">
      <alignment horizontal="center" vertical="top"/>
    </xf>
    <xf numFmtId="0" fontId="28" fillId="0" borderId="1" xfId="0" applyFont="1" applyFill="1" applyBorder="1" applyAlignment="1">
      <alignment horizontal="center" vertical="top"/>
    </xf>
    <xf numFmtId="49" fontId="28" fillId="0" borderId="1" xfId="0" applyNumberFormat="1" applyFont="1" applyFill="1" applyBorder="1" applyAlignment="1">
      <alignment horizontal="center" vertical="top" wrapText="1"/>
    </xf>
    <xf numFmtId="0" fontId="28" fillId="0" borderId="1" xfId="0" applyFont="1" applyFill="1" applyBorder="1" applyAlignment="1">
      <alignment vertical="top" wrapText="1"/>
    </xf>
    <xf numFmtId="49" fontId="10" fillId="0" borderId="1" xfId="0" applyNumberFormat="1" applyFont="1" applyFill="1" applyBorder="1" applyAlignment="1">
      <alignment horizontal="center" vertical="top"/>
    </xf>
    <xf numFmtId="0" fontId="10" fillId="0" borderId="1" xfId="0" applyFont="1" applyFill="1" applyBorder="1" applyAlignment="1">
      <alignment vertical="top" wrapText="1"/>
    </xf>
    <xf numFmtId="0" fontId="10" fillId="0" borderId="1" xfId="0" applyFont="1" applyFill="1" applyBorder="1" applyAlignment="1">
      <alignment horizontal="center" vertical="top" wrapText="1"/>
    </xf>
    <xf numFmtId="0" fontId="29" fillId="0" borderId="1" xfId="0" applyFont="1" applyFill="1" applyBorder="1" applyAlignment="1">
      <alignment horizontal="center" vertical="top" wrapText="1"/>
    </xf>
    <xf numFmtId="4" fontId="28" fillId="0" borderId="0" xfId="0" applyNumberFormat="1" applyFont="1" applyFill="1" applyAlignment="1">
      <alignment horizontal="center" vertical="top" wrapText="1"/>
    </xf>
    <xf numFmtId="49" fontId="28" fillId="0" borderId="0" xfId="0" applyNumberFormat="1" applyFont="1" applyFill="1"/>
    <xf numFmtId="0" fontId="28" fillId="0" borderId="0" xfId="0" applyFont="1" applyFill="1" applyAlignment="1">
      <alignment wrapText="1"/>
    </xf>
    <xf numFmtId="0" fontId="10" fillId="0" borderId="0" xfId="0" applyFont="1" applyFill="1" applyAlignment="1">
      <alignment vertical="top"/>
    </xf>
    <xf numFmtId="0" fontId="28" fillId="0" borderId="0" xfId="0" applyFont="1" applyFill="1" applyAlignment="1">
      <alignment vertical="top"/>
    </xf>
    <xf numFmtId="2" fontId="10" fillId="0" borderId="0" xfId="0" applyNumberFormat="1" applyFont="1" applyFill="1" applyAlignment="1">
      <alignment vertical="top" wrapText="1"/>
    </xf>
    <xf numFmtId="2" fontId="10" fillId="0" borderId="0" xfId="0" applyNumberFormat="1" applyFont="1" applyFill="1" applyAlignment="1">
      <alignment horizontal="right" vertical="top" wrapText="1"/>
    </xf>
    <xf numFmtId="2" fontId="28" fillId="0" borderId="1" xfId="0" applyNumberFormat="1" applyFont="1" applyFill="1" applyBorder="1" applyAlignment="1">
      <alignment vertical="top" wrapText="1"/>
    </xf>
    <xf numFmtId="2" fontId="28" fillId="0" borderId="0" xfId="0" applyNumberFormat="1" applyFont="1" applyFill="1" applyAlignment="1">
      <alignment vertical="top" wrapText="1"/>
    </xf>
    <xf numFmtId="0" fontId="25" fillId="0" borderId="1" xfId="0" applyFont="1" applyFill="1" applyBorder="1" applyAlignment="1">
      <alignment horizontal="left" vertical="top" wrapText="1"/>
    </xf>
    <xf numFmtId="164" fontId="19" fillId="0" borderId="0" xfId="0" applyNumberFormat="1" applyFont="1" applyFill="1"/>
    <xf numFmtId="164" fontId="22" fillId="0" borderId="0" xfId="0" applyNumberFormat="1" applyFont="1" applyFill="1"/>
    <xf numFmtId="0" fontId="16" fillId="0" borderId="0" xfId="16" applyFont="1"/>
    <xf numFmtId="0" fontId="16" fillId="0" borderId="0" xfId="16" applyFont="1" applyAlignment="1">
      <alignment horizontal="right"/>
    </xf>
    <xf numFmtId="0" fontId="16" fillId="0" borderId="0" xfId="16" applyFont="1" applyAlignment="1">
      <alignment horizontal="justify"/>
    </xf>
    <xf numFmtId="0" fontId="16" fillId="0" borderId="0" xfId="16" applyFont="1" applyAlignment="1"/>
    <xf numFmtId="2" fontId="16" fillId="0" borderId="0" xfId="16" applyNumberFormat="1" applyFont="1" applyAlignment="1">
      <alignment wrapText="1"/>
    </xf>
    <xf numFmtId="0" fontId="16" fillId="0" borderId="1" xfId="16" applyFont="1" applyBorder="1" applyAlignment="1">
      <alignment horizontal="center" vertical="top" wrapText="1"/>
    </xf>
    <xf numFmtId="0" fontId="16" fillId="0" borderId="1" xfId="16" applyFont="1" applyBorder="1" applyAlignment="1">
      <alignment horizontal="left" vertical="top" wrapText="1"/>
    </xf>
    <xf numFmtId="0" fontId="16" fillId="0" borderId="1" xfId="16" applyFont="1" applyBorder="1" applyAlignment="1">
      <alignment horizontal="center" vertical="top"/>
    </xf>
    <xf numFmtId="0" fontId="22" fillId="0" borderId="0" xfId="0" applyFont="1" applyFill="1" applyAlignment="1">
      <alignment horizontal="justify"/>
    </xf>
    <xf numFmtId="0" fontId="22" fillId="0" borderId="0" xfId="0" applyFont="1" applyFill="1" applyAlignment="1">
      <alignment wrapText="1"/>
    </xf>
    <xf numFmtId="0" fontId="22" fillId="0" borderId="0" xfId="0" applyFont="1" applyFill="1" applyAlignment="1">
      <alignment horizontal="right" wrapText="1"/>
    </xf>
    <xf numFmtId="0" fontId="1"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49" fontId="5" fillId="0" borderId="14" xfId="0" applyNumberFormat="1" applyFont="1" applyFill="1" applyBorder="1" applyAlignment="1">
      <alignment horizontal="center" vertical="top"/>
    </xf>
    <xf numFmtId="49" fontId="5" fillId="0" borderId="5" xfId="0" applyNumberFormat="1" applyFont="1" applyFill="1" applyBorder="1" applyAlignment="1">
      <alignment horizontal="center" vertical="top"/>
    </xf>
    <xf numFmtId="0" fontId="5" fillId="0" borderId="11" xfId="0" applyFont="1" applyFill="1" applyBorder="1" applyAlignment="1">
      <alignment horizontal="left" vertical="top" wrapText="1"/>
    </xf>
    <xf numFmtId="49" fontId="5" fillId="0" borderId="5" xfId="0" applyNumberFormat="1" applyFont="1" applyFill="1" applyBorder="1" applyAlignment="1">
      <alignment vertical="top"/>
    </xf>
    <xf numFmtId="0" fontId="5" fillId="0" borderId="10" xfId="0" applyFont="1" applyFill="1" applyBorder="1" applyAlignment="1">
      <alignment horizontal="left" vertical="top" wrapText="1"/>
    </xf>
    <xf numFmtId="49" fontId="1" fillId="0" borderId="14" xfId="0" applyNumberFormat="1" applyFont="1" applyFill="1" applyBorder="1" applyAlignment="1">
      <alignment vertical="top"/>
    </xf>
    <xf numFmtId="49" fontId="5" fillId="0" borderId="14" xfId="0" applyNumberFormat="1" applyFont="1" applyFill="1" applyBorder="1" applyAlignment="1">
      <alignment vertical="top"/>
    </xf>
    <xf numFmtId="14" fontId="16" fillId="0" borderId="1" xfId="16" applyNumberFormat="1" applyFont="1" applyBorder="1" applyAlignment="1">
      <alignment horizontal="center" vertical="top" wrapText="1"/>
    </xf>
    <xf numFmtId="14" fontId="16" fillId="0" borderId="1" xfId="16" applyNumberFormat="1" applyFont="1" applyBorder="1" applyAlignment="1">
      <alignment horizontal="center" vertical="top"/>
    </xf>
    <xf numFmtId="164" fontId="2" fillId="0" borderId="0" xfId="0" applyNumberFormat="1" applyFont="1" applyFill="1" applyAlignment="1">
      <alignment horizontal="left" vertical="top" wrapText="1"/>
    </xf>
    <xf numFmtId="164" fontId="2" fillId="0" borderId="0" xfId="0" applyNumberFormat="1" applyFont="1" applyFill="1" applyAlignment="1">
      <alignment horizontal="center" vertical="top" wrapText="1"/>
    </xf>
    <xf numFmtId="164" fontId="5" fillId="0" borderId="0" xfId="0" applyNumberFormat="1" applyFont="1" applyFill="1" applyAlignment="1">
      <alignment horizontal="left" vertical="top" wrapText="1"/>
    </xf>
    <xf numFmtId="0" fontId="5" fillId="0" borderId="1" xfId="0" applyFont="1" applyFill="1" applyBorder="1" applyAlignment="1">
      <alignment vertical="top" wrapText="1"/>
    </xf>
    <xf numFmtId="0" fontId="5" fillId="0" borderId="5" xfId="0" applyFont="1" applyFill="1" applyBorder="1" applyAlignment="1">
      <alignment vertical="top" wrapText="1"/>
    </xf>
    <xf numFmtId="166" fontId="28" fillId="0" borderId="1" xfId="0" applyNumberFormat="1" applyFont="1" applyFill="1" applyBorder="1" applyAlignment="1">
      <alignment horizontal="center" vertical="top"/>
    </xf>
    <xf numFmtId="4" fontId="28" fillId="0" borderId="1" xfId="0" applyNumberFormat="1" applyFont="1" applyFill="1" applyBorder="1" applyAlignment="1">
      <alignment horizontal="center" vertical="top"/>
    </xf>
    <xf numFmtId="49" fontId="28" fillId="0" borderId="0" xfId="0" applyNumberFormat="1" applyFont="1" applyFill="1" applyBorder="1" applyAlignment="1">
      <alignment horizontal="center" vertical="top"/>
    </xf>
    <xf numFmtId="0" fontId="28" fillId="0" borderId="0" xfId="0" applyFont="1" applyFill="1" applyBorder="1" applyAlignment="1">
      <alignment horizontal="center" vertical="top"/>
    </xf>
    <xf numFmtId="0" fontId="28" fillId="0" borderId="0" xfId="0" applyFont="1" applyFill="1" applyBorder="1" applyAlignment="1">
      <alignment horizontal="justify" vertical="top"/>
    </xf>
    <xf numFmtId="0" fontId="28" fillId="0" borderId="0" xfId="0" applyFont="1" applyFill="1" applyBorder="1" applyAlignment="1">
      <alignment horizontal="center" vertical="top" wrapText="1"/>
    </xf>
    <xf numFmtId="165" fontId="28" fillId="0" borderId="0" xfId="0" applyNumberFormat="1" applyFont="1" applyFill="1" applyBorder="1" applyAlignment="1">
      <alignment horizontal="center" vertical="top" wrapText="1"/>
    </xf>
    <xf numFmtId="49" fontId="28" fillId="0" borderId="0" xfId="0" applyNumberFormat="1" applyFont="1" applyFill="1" applyBorder="1" applyAlignment="1">
      <alignment horizontal="center" vertical="top" wrapText="1"/>
    </xf>
    <xf numFmtId="2" fontId="28" fillId="0" borderId="0" xfId="0" applyNumberFormat="1" applyFont="1" applyFill="1" applyBorder="1" applyAlignment="1">
      <alignment vertical="top" wrapText="1"/>
    </xf>
    <xf numFmtId="0" fontId="1" fillId="0" borderId="14" xfId="0" applyFont="1" applyFill="1" applyBorder="1" applyAlignment="1">
      <alignment vertical="top" wrapText="1"/>
    </xf>
    <xf numFmtId="0" fontId="1" fillId="0" borderId="18" xfId="0" applyFont="1" applyFill="1" applyBorder="1" applyAlignment="1">
      <alignment vertical="top" wrapText="1"/>
    </xf>
    <xf numFmtId="0" fontId="1" fillId="0" borderId="16" xfId="0" applyFont="1" applyFill="1" applyBorder="1" applyAlignment="1">
      <alignment vertical="top" wrapText="1"/>
    </xf>
    <xf numFmtId="0" fontId="1" fillId="0" borderId="17" xfId="0" applyFont="1" applyFill="1" applyBorder="1" applyAlignment="1">
      <alignment vertical="top" wrapText="1"/>
    </xf>
    <xf numFmtId="0" fontId="5" fillId="0" borderId="8" xfId="0" applyFont="1" applyFill="1" applyBorder="1" applyAlignment="1">
      <alignment horizontal="left" vertical="top" wrapText="1"/>
    </xf>
    <xf numFmtId="0" fontId="5" fillId="0" borderId="17" xfId="0" applyFont="1" applyFill="1" applyBorder="1" applyAlignment="1">
      <alignment horizontal="left" vertical="top" wrapText="1"/>
    </xf>
    <xf numFmtId="0" fontId="28" fillId="0" borderId="0" xfId="0" applyFont="1" applyFill="1"/>
    <xf numFmtId="0" fontId="22" fillId="0" borderId="0" xfId="0" applyFont="1" applyFill="1"/>
    <xf numFmtId="0" fontId="10" fillId="0" borderId="1" xfId="0" applyFont="1" applyFill="1" applyBorder="1" applyAlignment="1">
      <alignment horizontal="center" vertical="top"/>
    </xf>
    <xf numFmtId="0" fontId="22" fillId="0" borderId="0" xfId="0" applyFont="1" applyFill="1" applyAlignment="1">
      <alignment horizontal="left" vertical="top"/>
    </xf>
    <xf numFmtId="0" fontId="7" fillId="0" borderId="1" xfId="0"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28" fillId="0" borderId="14" xfId="0" applyFont="1" applyFill="1" applyBorder="1" applyAlignment="1"/>
    <xf numFmtId="2" fontId="23" fillId="0" borderId="0" xfId="0" applyNumberFormat="1" applyFont="1" applyFill="1" applyAlignment="1">
      <alignment horizontal="left" wrapText="1"/>
    </xf>
    <xf numFmtId="0" fontId="23" fillId="0" borderId="0" xfId="0" applyFont="1" applyFill="1" applyAlignment="1">
      <alignment wrapText="1"/>
    </xf>
    <xf numFmtId="4" fontId="23" fillId="0" borderId="0" xfId="0" applyNumberFormat="1" applyFont="1" applyFill="1"/>
    <xf numFmtId="164" fontId="23" fillId="0" borderId="0" xfId="0" applyNumberFormat="1" applyFont="1" applyFill="1"/>
    <xf numFmtId="164" fontId="23" fillId="0" borderId="0" xfId="0" applyNumberFormat="1" applyFont="1" applyFill="1" applyAlignment="1">
      <alignment horizontal="right"/>
    </xf>
    <xf numFmtId="2" fontId="22" fillId="0" borderId="0" xfId="0" applyNumberFormat="1" applyFont="1" applyFill="1" applyAlignment="1">
      <alignment horizontal="left" wrapText="1"/>
    </xf>
    <xf numFmtId="4" fontId="22" fillId="0" borderId="0" xfId="0" applyNumberFormat="1" applyFont="1" applyFill="1"/>
    <xf numFmtId="49" fontId="16" fillId="0" borderId="0" xfId="0" applyNumberFormat="1" applyFont="1" applyFill="1"/>
    <xf numFmtId="0" fontId="16" fillId="0" borderId="0" xfId="0" applyFont="1" applyFill="1" applyAlignment="1">
      <alignment horizontal="right" vertical="top"/>
    </xf>
    <xf numFmtId="164" fontId="16" fillId="0" borderId="0" xfId="0" applyNumberFormat="1" applyFont="1" applyFill="1"/>
    <xf numFmtId="164" fontId="2" fillId="0" borderId="1" xfId="0" applyNumberFormat="1" applyFont="1" applyFill="1" applyBorder="1" applyAlignment="1">
      <alignment vertical="top" wrapText="1"/>
    </xf>
    <xf numFmtId="164" fontId="1" fillId="0" borderId="3" xfId="0" applyNumberFormat="1" applyFont="1" applyFill="1" applyBorder="1" applyAlignment="1">
      <alignment vertical="top" wrapText="1"/>
    </xf>
    <xf numFmtId="4" fontId="1" fillId="0" borderId="1" xfId="0" applyNumberFormat="1" applyFont="1" applyFill="1" applyBorder="1" applyAlignment="1" applyProtection="1">
      <alignment vertical="top"/>
      <protection locked="0"/>
    </xf>
    <xf numFmtId="164" fontId="7" fillId="0" borderId="1" xfId="0" applyNumberFormat="1" applyFont="1" applyFill="1" applyBorder="1" applyAlignment="1">
      <alignment vertical="top"/>
    </xf>
    <xf numFmtId="164" fontId="8" fillId="0" borderId="1" xfId="8" applyNumberFormat="1" applyFont="1" applyFill="1" applyBorder="1" applyAlignment="1" applyProtection="1">
      <alignment vertical="top" shrinkToFit="1"/>
    </xf>
    <xf numFmtId="0" fontId="8" fillId="0" borderId="6" xfId="10" applyNumberFormat="1" applyFont="1" applyFill="1" applyProtection="1">
      <alignment vertical="top" wrapText="1"/>
    </xf>
    <xf numFmtId="0" fontId="1" fillId="0" borderId="17" xfId="0" applyFont="1" applyFill="1" applyBorder="1" applyAlignment="1">
      <alignment horizontal="left" vertical="top" wrapText="1"/>
    </xf>
    <xf numFmtId="49" fontId="1" fillId="0" borderId="2" xfId="0" applyNumberFormat="1" applyFont="1" applyFill="1" applyBorder="1" applyAlignment="1">
      <alignment vertical="top"/>
    </xf>
    <xf numFmtId="0" fontId="1" fillId="0" borderId="5" xfId="0" applyFont="1" applyFill="1" applyBorder="1" applyAlignment="1">
      <alignment vertical="top"/>
    </xf>
    <xf numFmtId="49" fontId="1" fillId="0" borderId="5" xfId="0" applyNumberFormat="1" applyFont="1" applyFill="1" applyBorder="1" applyAlignment="1">
      <alignment vertical="top" wrapText="1"/>
    </xf>
    <xf numFmtId="164" fontId="5" fillId="0" borderId="1" xfId="0" applyNumberFormat="1" applyFont="1" applyFill="1" applyBorder="1" applyAlignment="1">
      <alignment vertical="top" wrapText="1"/>
    </xf>
    <xf numFmtId="49" fontId="1" fillId="0" borderId="3" xfId="0" applyNumberFormat="1" applyFont="1" applyFill="1" applyBorder="1" applyAlignment="1">
      <alignment vertical="top"/>
    </xf>
    <xf numFmtId="0" fontId="5" fillId="0" borderId="5" xfId="0" applyFont="1" applyFill="1" applyBorder="1" applyAlignment="1">
      <alignment horizontal="left" vertical="top" wrapText="1"/>
    </xf>
    <xf numFmtId="0" fontId="1" fillId="0" borderId="3" xfId="0" applyFont="1" applyFill="1" applyBorder="1" applyAlignment="1">
      <alignment vertical="top"/>
    </xf>
    <xf numFmtId="49" fontId="1" fillId="0" borderId="3" xfId="0" applyNumberFormat="1" applyFont="1" applyFill="1" applyBorder="1" applyAlignment="1">
      <alignment vertical="top" wrapText="1"/>
    </xf>
    <xf numFmtId="164" fontId="8" fillId="0" borderId="2" xfId="8" applyNumberFormat="1" applyFont="1" applyFill="1" applyBorder="1" applyAlignment="1" applyProtection="1">
      <alignment vertical="top" shrinkToFit="1"/>
    </xf>
    <xf numFmtId="49" fontId="1" fillId="0" borderId="1" xfId="6" applyNumberFormat="1" applyFont="1" applyFill="1" applyBorder="1" applyProtection="1">
      <alignment horizontal="center" vertical="top" shrinkToFit="1"/>
    </xf>
    <xf numFmtId="1" fontId="1" fillId="0" borderId="1" xfId="6" applyNumberFormat="1" applyFont="1" applyFill="1" applyBorder="1" applyAlignment="1" applyProtection="1">
      <alignment horizontal="center" vertical="top" wrapText="1" shrinkToFit="1"/>
    </xf>
    <xf numFmtId="49" fontId="1" fillId="0" borderId="9" xfId="0" applyNumberFormat="1" applyFont="1" applyFill="1" applyBorder="1" applyAlignment="1">
      <alignment vertical="top"/>
    </xf>
    <xf numFmtId="49" fontId="1" fillId="0" borderId="22" xfId="0" applyNumberFormat="1" applyFont="1" applyFill="1" applyBorder="1" applyAlignment="1">
      <alignment vertical="top"/>
    </xf>
    <xf numFmtId="49" fontId="1" fillId="0" borderId="24" xfId="0" applyNumberFormat="1" applyFont="1" applyFill="1" applyBorder="1" applyAlignment="1">
      <alignment vertical="top"/>
    </xf>
    <xf numFmtId="0" fontId="1" fillId="0" borderId="13" xfId="0" applyFont="1" applyFill="1" applyBorder="1" applyAlignment="1">
      <alignment vertical="top" wrapText="1"/>
    </xf>
    <xf numFmtId="0" fontId="1" fillId="0" borderId="4" xfId="0" applyFont="1" applyFill="1" applyBorder="1" applyAlignment="1">
      <alignment vertical="top" wrapText="1"/>
    </xf>
    <xf numFmtId="0" fontId="31" fillId="0" borderId="1" xfId="0" applyFont="1" applyFill="1" applyBorder="1" applyAlignment="1">
      <alignment vertical="top" wrapText="1"/>
    </xf>
    <xf numFmtId="1" fontId="5" fillId="0" borderId="1" xfId="6" applyNumberFormat="1" applyFont="1" applyFill="1" applyBorder="1" applyProtection="1">
      <alignment horizontal="center" vertical="top" shrinkToFit="1"/>
    </xf>
    <xf numFmtId="49" fontId="5" fillId="0" borderId="1" xfId="6" applyNumberFormat="1" applyFont="1" applyFill="1" applyBorder="1" applyProtection="1">
      <alignment horizontal="center" vertical="top" shrinkToFit="1"/>
    </xf>
    <xf numFmtId="1" fontId="5" fillId="0" borderId="1" xfId="6" applyNumberFormat="1" applyFont="1" applyFill="1" applyBorder="1" applyAlignment="1" applyProtection="1">
      <alignment horizontal="center" vertical="top" wrapText="1" shrinkToFit="1"/>
    </xf>
    <xf numFmtId="0" fontId="48" fillId="0" borderId="1" xfId="0" applyFont="1" applyFill="1" applyBorder="1" applyAlignment="1">
      <alignment vertical="top" wrapText="1"/>
    </xf>
    <xf numFmtId="1" fontId="49" fillId="0" borderId="6" xfId="5" applyNumberFormat="1" applyFont="1" applyFill="1" applyProtection="1">
      <alignment horizontal="center" vertical="top" shrinkToFit="1"/>
    </xf>
    <xf numFmtId="0" fontId="49" fillId="0" borderId="6" xfId="10" applyNumberFormat="1" applyFont="1" applyFill="1" applyProtection="1">
      <alignment vertical="top" wrapText="1"/>
    </xf>
    <xf numFmtId="0" fontId="5" fillId="0" borderId="1" xfId="0"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xf>
    <xf numFmtId="0" fontId="5" fillId="0" borderId="5" xfId="0" applyFont="1" applyFill="1" applyBorder="1" applyAlignment="1">
      <alignment vertical="top"/>
    </xf>
    <xf numFmtId="49" fontId="5" fillId="0" borderId="5" xfId="0" applyNumberFormat="1" applyFont="1" applyFill="1" applyBorder="1" applyAlignment="1">
      <alignment vertical="top" wrapText="1"/>
    </xf>
    <xf numFmtId="0" fontId="5" fillId="0" borderId="14" xfId="0" applyFont="1" applyFill="1" applyBorder="1" applyAlignment="1">
      <alignment horizontal="left" vertical="top" wrapText="1"/>
    </xf>
    <xf numFmtId="0" fontId="5" fillId="0" borderId="14" xfId="0" applyFont="1" applyFill="1" applyBorder="1" applyAlignment="1">
      <alignment horizontal="center" vertical="top"/>
    </xf>
    <xf numFmtId="49" fontId="5" fillId="0" borderId="14" xfId="0" applyNumberFormat="1" applyFont="1" applyFill="1" applyBorder="1" applyAlignment="1">
      <alignment horizontal="center" vertical="top" wrapText="1"/>
    </xf>
    <xf numFmtId="49" fontId="5" fillId="0" borderId="5" xfId="0" applyNumberFormat="1" applyFont="1" applyFill="1" applyBorder="1" applyAlignment="1">
      <alignment horizontal="center" vertical="top" wrapText="1"/>
    </xf>
    <xf numFmtId="0" fontId="5" fillId="0" borderId="15" xfId="0" applyFont="1" applyFill="1" applyBorder="1" applyAlignment="1">
      <alignment horizontal="left" vertical="top" wrapText="1"/>
    </xf>
    <xf numFmtId="49" fontId="1" fillId="0" borderId="1" xfId="0" applyNumberFormat="1" applyFont="1" applyFill="1" applyBorder="1" applyAlignment="1">
      <alignment vertical="top"/>
    </xf>
    <xf numFmtId="164" fontId="1" fillId="0" borderId="1" xfId="0" applyNumberFormat="1" applyFont="1" applyFill="1" applyBorder="1" applyAlignment="1">
      <alignment vertical="top"/>
    </xf>
    <xf numFmtId="0" fontId="7" fillId="0" borderId="6" xfId="10" applyNumberFormat="1" applyFont="1" applyFill="1" applyAlignment="1" applyProtection="1">
      <alignment vertical="top" wrapText="1"/>
    </xf>
    <xf numFmtId="0" fontId="8" fillId="0" borderId="6" xfId="10" applyNumberFormat="1" applyFont="1" applyFill="1" applyAlignment="1" applyProtection="1">
      <alignment vertical="top" wrapText="1"/>
    </xf>
    <xf numFmtId="164" fontId="1" fillId="0" borderId="0" xfId="0" applyNumberFormat="1" applyFont="1" applyFill="1" applyAlignment="1">
      <alignment vertical="top" wrapText="1"/>
    </xf>
    <xf numFmtId="49" fontId="1" fillId="0" borderId="10" xfId="0" applyNumberFormat="1" applyFont="1" applyFill="1" applyBorder="1" applyAlignment="1">
      <alignment vertical="top"/>
    </xf>
    <xf numFmtId="1" fontId="4" fillId="0" borderId="6" xfId="5" applyNumberFormat="1" applyFill="1" applyProtection="1">
      <alignment horizontal="center" vertical="top" shrinkToFit="1"/>
    </xf>
    <xf numFmtId="1" fontId="8" fillId="0" borderId="6" xfId="5" applyNumberFormat="1" applyFont="1" applyFill="1" applyAlignment="1" applyProtection="1">
      <alignment horizontal="center" vertical="top" wrapText="1" shrinkToFit="1"/>
    </xf>
    <xf numFmtId="0" fontId="2" fillId="0" borderId="0" xfId="0" applyFont="1" applyFill="1" applyAlignment="1">
      <alignment horizontal="left" vertical="top" wrapText="1"/>
    </xf>
    <xf numFmtId="1" fontId="1" fillId="0" borderId="3" xfId="6" applyNumberFormat="1" applyFont="1" applyFill="1" applyBorder="1" applyProtection="1">
      <alignment horizontal="center" vertical="top" shrinkToFit="1"/>
    </xf>
    <xf numFmtId="49" fontId="1" fillId="0" borderId="3" xfId="6" applyNumberFormat="1" applyFont="1" applyFill="1" applyBorder="1" applyAlignment="1" applyProtection="1">
      <alignment horizontal="center" vertical="top" wrapText="1" shrinkToFit="1"/>
    </xf>
    <xf numFmtId="164" fontId="8" fillId="0" borderId="5" xfId="8" applyNumberFormat="1" applyFont="1" applyFill="1" applyBorder="1" applyAlignment="1" applyProtection="1">
      <alignment vertical="top" shrinkToFit="1"/>
    </xf>
    <xf numFmtId="0" fontId="1" fillId="0" borderId="12" xfId="0" applyFont="1" applyFill="1" applyBorder="1" applyAlignment="1">
      <alignment vertical="top" wrapText="1"/>
    </xf>
    <xf numFmtId="165" fontId="21" fillId="0" borderId="1" xfId="0" applyNumberFormat="1" applyFont="1" applyFill="1" applyBorder="1" applyAlignment="1">
      <alignment horizontal="center" vertical="top" wrapText="1"/>
    </xf>
    <xf numFmtId="164" fontId="21" fillId="0" borderId="1" xfId="0" applyNumberFormat="1" applyFont="1" applyFill="1" applyBorder="1" applyAlignment="1">
      <alignment horizontal="center" vertical="top" wrapText="1"/>
    </xf>
    <xf numFmtId="164" fontId="5" fillId="0" borderId="1" xfId="0" applyNumberFormat="1" applyFont="1" applyFill="1" applyBorder="1" applyAlignment="1">
      <alignment vertical="top"/>
    </xf>
    <xf numFmtId="164" fontId="5" fillId="0" borderId="3" xfId="0" applyNumberFormat="1" applyFont="1" applyFill="1" applyBorder="1" applyAlignment="1">
      <alignment vertical="top"/>
    </xf>
    <xf numFmtId="164" fontId="5" fillId="0" borderId="2" xfId="0" applyNumberFormat="1" applyFont="1" applyFill="1" applyBorder="1" applyAlignment="1">
      <alignment vertical="top"/>
    </xf>
    <xf numFmtId="1" fontId="1" fillId="0" borderId="26" xfId="6" applyNumberFormat="1" applyFont="1" applyFill="1" applyBorder="1" applyProtection="1">
      <alignment horizontal="center" vertical="top" shrinkToFit="1"/>
    </xf>
    <xf numFmtId="1" fontId="1" fillId="0" borderId="27" xfId="6" applyNumberFormat="1" applyFont="1" applyFill="1" applyBorder="1" applyProtection="1">
      <alignment horizontal="center" vertical="top" shrinkToFit="1"/>
    </xf>
    <xf numFmtId="164" fontId="1" fillId="0" borderId="11" xfId="0" applyNumberFormat="1" applyFont="1" applyFill="1" applyBorder="1" applyAlignment="1">
      <alignment horizontal="left" vertical="top" wrapText="1"/>
    </xf>
    <xf numFmtId="0" fontId="1" fillId="0" borderId="0" xfId="0" applyFont="1" applyFill="1" applyAlignment="1">
      <alignment vertical="top" wrapText="1"/>
    </xf>
    <xf numFmtId="164" fontId="10" fillId="0" borderId="1" xfId="0" applyNumberFormat="1" applyFont="1" applyFill="1" applyBorder="1"/>
    <xf numFmtId="164" fontId="0" fillId="0" borderId="0" xfId="0" applyNumberFormat="1" applyFont="1" applyFill="1"/>
    <xf numFmtId="164" fontId="19" fillId="0" borderId="0" xfId="0" applyNumberFormat="1" applyFont="1" applyFill="1" applyAlignment="1">
      <alignment horizontal="center"/>
    </xf>
    <xf numFmtId="0" fontId="27" fillId="0" borderId="0" xfId="0" applyFont="1" applyFill="1" applyAlignment="1">
      <alignment horizontal="left" vertical="top"/>
    </xf>
    <xf numFmtId="0" fontId="27" fillId="0" borderId="0" xfId="0" applyFont="1" applyFill="1" applyAlignment="1">
      <alignment horizontal="left"/>
    </xf>
    <xf numFmtId="0" fontId="27" fillId="0" borderId="0" xfId="0" applyFont="1" applyFill="1" applyAlignment="1">
      <alignment horizontal="center" vertical="top"/>
    </xf>
    <xf numFmtId="0" fontId="27" fillId="0" borderId="0" xfId="0" applyFont="1" applyFill="1" applyAlignment="1">
      <alignment horizontal="center"/>
    </xf>
    <xf numFmtId="164" fontId="11" fillId="0" borderId="0" xfId="0" applyNumberFormat="1" applyFont="1" applyFill="1" applyAlignment="1">
      <alignment vertical="top"/>
    </xf>
    <xf numFmtId="49" fontId="22" fillId="0" borderId="0" xfId="0" applyNumberFormat="1" applyFont="1" applyFill="1" applyAlignment="1"/>
    <xf numFmtId="0" fontId="22" fillId="0" borderId="0" xfId="0" applyFont="1" applyFill="1" applyAlignment="1"/>
    <xf numFmtId="0" fontId="11" fillId="0" borderId="0" xfId="0" applyFont="1" applyFill="1" applyAlignment="1">
      <alignment horizontal="left" vertical="top"/>
    </xf>
    <xf numFmtId="0" fontId="28" fillId="0" borderId="0" xfId="0" applyFont="1" applyFill="1" applyAlignment="1">
      <alignment horizontal="left" vertical="top"/>
    </xf>
    <xf numFmtId="0" fontId="28" fillId="0" borderId="0" xfId="0" applyFont="1" applyFill="1" applyAlignment="1">
      <alignment horizontal="left"/>
    </xf>
    <xf numFmtId="0" fontId="28" fillId="0" borderId="0" xfId="0" applyFont="1" applyFill="1" applyAlignment="1">
      <alignment horizontal="center" vertical="top"/>
    </xf>
    <xf numFmtId="3" fontId="21" fillId="4" borderId="1" xfId="0" applyNumberFormat="1" applyFont="1" applyFill="1" applyBorder="1" applyAlignment="1">
      <alignment horizontal="center" vertical="top" wrapText="1"/>
    </xf>
    <xf numFmtId="49" fontId="22" fillId="0" borderId="2" xfId="0" applyNumberFormat="1" applyFont="1" applyFill="1" applyBorder="1" applyAlignment="1">
      <alignment horizontal="center" vertical="top"/>
    </xf>
    <xf numFmtId="0" fontId="22" fillId="0" borderId="2" xfId="0" applyFont="1" applyFill="1" applyBorder="1" applyAlignment="1">
      <alignment horizontal="left" vertical="top" wrapText="1"/>
    </xf>
    <xf numFmtId="0" fontId="22" fillId="0" borderId="2" xfId="0" applyFont="1" applyFill="1" applyBorder="1" applyAlignment="1">
      <alignment horizontal="center" vertical="top" wrapText="1"/>
    </xf>
    <xf numFmtId="0" fontId="22" fillId="0" borderId="2" xfId="0" applyFont="1" applyFill="1" applyBorder="1" applyAlignment="1">
      <alignment horizontal="right" vertical="top" wrapText="1"/>
    </xf>
    <xf numFmtId="0" fontId="22" fillId="0" borderId="1" xfId="0" applyFont="1" applyFill="1" applyBorder="1" applyAlignment="1">
      <alignment horizontal="right" vertical="top" wrapText="1"/>
    </xf>
    <xf numFmtId="164" fontId="22" fillId="0" borderId="1" xfId="0" applyNumberFormat="1" applyFont="1" applyFill="1" applyBorder="1" applyAlignment="1">
      <alignment vertical="top"/>
    </xf>
    <xf numFmtId="164" fontId="22" fillId="0" borderId="1" xfId="0" applyNumberFormat="1" applyFont="1" applyFill="1" applyBorder="1" applyAlignment="1">
      <alignment horizontal="right" vertical="top" wrapText="1"/>
    </xf>
    <xf numFmtId="0" fontId="22" fillId="0" borderId="1" xfId="0" applyFont="1" applyFill="1" applyBorder="1" applyAlignment="1">
      <alignment horizontal="center" vertical="top" wrapText="1"/>
    </xf>
    <xf numFmtId="0" fontId="22" fillId="0" borderId="3" xfId="0" applyFont="1" applyFill="1" applyBorder="1" applyAlignment="1">
      <alignment horizontal="left" vertical="top" wrapText="1"/>
    </xf>
    <xf numFmtId="0" fontId="22" fillId="0" borderId="5" xfId="0" applyFont="1" applyFill="1" applyBorder="1" applyAlignment="1">
      <alignment horizontal="left" vertical="top" wrapText="1"/>
    </xf>
    <xf numFmtId="165" fontId="22" fillId="0" borderId="1" xfId="0" applyNumberFormat="1" applyFont="1" applyFill="1" applyBorder="1" applyAlignment="1">
      <alignment horizontal="right" vertical="top" wrapText="1"/>
    </xf>
    <xf numFmtId="0" fontId="22" fillId="0" borderId="1" xfId="0" applyFont="1" applyFill="1" applyBorder="1" applyAlignment="1">
      <alignment horizontal="left"/>
    </xf>
    <xf numFmtId="0" fontId="22" fillId="0" borderId="1" xfId="0" applyFont="1" applyFill="1" applyBorder="1" applyAlignment="1">
      <alignment horizontal="center" vertical="top"/>
    </xf>
    <xf numFmtId="0" fontId="22" fillId="0" borderId="1" xfId="0" applyFont="1" applyFill="1" applyBorder="1" applyAlignment="1">
      <alignment vertical="top"/>
    </xf>
    <xf numFmtId="0" fontId="22" fillId="0" borderId="28" xfId="0" applyNumberFormat="1" applyFont="1" applyFill="1" applyBorder="1" applyAlignment="1">
      <alignment horizontal="left" vertical="top" wrapText="1"/>
    </xf>
    <xf numFmtId="165" fontId="22" fillId="0" borderId="1" xfId="0" applyNumberFormat="1" applyFont="1" applyFill="1" applyBorder="1" applyAlignment="1">
      <alignment vertical="top"/>
    </xf>
    <xf numFmtId="0" fontId="16" fillId="0" borderId="1" xfId="0" applyFont="1" applyFill="1" applyBorder="1" applyAlignment="1">
      <alignment horizontal="left" vertical="top" wrapText="1"/>
    </xf>
    <xf numFmtId="0" fontId="22" fillId="0" borderId="1" xfId="0" applyFont="1" applyFill="1" applyBorder="1" applyAlignment="1">
      <alignment horizontal="left" vertical="top"/>
    </xf>
    <xf numFmtId="0" fontId="52" fillId="0" borderId="0" xfId="0" applyFont="1" applyFill="1"/>
    <xf numFmtId="0" fontId="11" fillId="0" borderId="0" xfId="0" applyFont="1" applyFill="1" applyAlignment="1">
      <alignment horizontal="left"/>
    </xf>
    <xf numFmtId="0" fontId="11" fillId="0" borderId="0" xfId="0" applyFont="1" applyFill="1" applyAlignment="1">
      <alignment horizontal="center" vertical="top"/>
    </xf>
    <xf numFmtId="165" fontId="22" fillId="0" borderId="0" xfId="0" applyNumberFormat="1" applyFont="1" applyFill="1" applyBorder="1"/>
    <xf numFmtId="164" fontId="11" fillId="0" borderId="0" xfId="0" applyNumberFormat="1" applyFont="1" applyFill="1" applyBorder="1" applyAlignment="1">
      <alignment vertical="top"/>
    </xf>
    <xf numFmtId="165" fontId="11" fillId="0" borderId="0" xfId="0" applyNumberFormat="1" applyFont="1" applyFill="1" applyBorder="1"/>
    <xf numFmtId="0" fontId="22" fillId="0" borderId="0" xfId="0" applyFont="1" applyFill="1" applyBorder="1"/>
    <xf numFmtId="164" fontId="11" fillId="0" borderId="0" xfId="0" applyNumberFormat="1" applyFont="1" applyFill="1" applyBorder="1"/>
    <xf numFmtId="0" fontId="23" fillId="0" borderId="1" xfId="0" applyFont="1" applyFill="1" applyBorder="1" applyAlignment="1">
      <alignment vertical="top" wrapText="1"/>
    </xf>
    <xf numFmtId="0" fontId="23" fillId="0" borderId="1" xfId="0" applyFont="1" applyFill="1" applyBorder="1" applyAlignment="1">
      <alignment horizontal="center" vertical="top" wrapText="1"/>
    </xf>
    <xf numFmtId="0" fontId="53" fillId="0" borderId="1" xfId="0" applyFont="1" applyFill="1" applyBorder="1" applyAlignment="1">
      <alignment horizontal="center" vertical="top" wrapText="1"/>
    </xf>
    <xf numFmtId="0" fontId="53" fillId="0" borderId="8" xfId="0" applyFont="1" applyFill="1" applyBorder="1" applyAlignment="1">
      <alignment horizontal="center" vertical="top" wrapText="1"/>
    </xf>
    <xf numFmtId="0" fontId="10" fillId="0" borderId="0" xfId="0" applyFont="1" applyFill="1" applyAlignment="1">
      <alignment horizontal="center" vertical="top"/>
    </xf>
    <xf numFmtId="2" fontId="10" fillId="0" borderId="1" xfId="0" applyNumberFormat="1" applyFont="1" applyFill="1" applyBorder="1" applyAlignment="1">
      <alignment vertical="top" wrapText="1"/>
    </xf>
    <xf numFmtId="2" fontId="28" fillId="0" borderId="1" xfId="0" applyNumberFormat="1" applyFont="1" applyFill="1" applyBorder="1" applyAlignment="1">
      <alignment horizontal="left" wrapText="1"/>
    </xf>
    <xf numFmtId="4" fontId="28" fillId="0" borderId="1" xfId="0" applyNumberFormat="1" applyFont="1" applyFill="1" applyBorder="1" applyAlignment="1">
      <alignment horizontal="center" vertical="top" wrapText="1"/>
    </xf>
    <xf numFmtId="0" fontId="28" fillId="0" borderId="1" xfId="0" applyFont="1" applyFill="1" applyBorder="1" applyAlignment="1">
      <alignment horizontal="justify" vertical="top"/>
    </xf>
    <xf numFmtId="0" fontId="28" fillId="0" borderId="1" xfId="0" applyFont="1" applyFill="1" applyBorder="1" applyAlignment="1">
      <alignment horizontal="center" vertical="top" wrapText="1"/>
    </xf>
    <xf numFmtId="165" fontId="28" fillId="0" borderId="1" xfId="0" applyNumberFormat="1" applyFont="1" applyFill="1" applyBorder="1" applyAlignment="1">
      <alignment horizontal="center" vertical="top"/>
    </xf>
    <xf numFmtId="165" fontId="28" fillId="0" borderId="1" xfId="0" applyNumberFormat="1" applyFont="1" applyFill="1" applyBorder="1" applyAlignment="1">
      <alignment horizontal="center" vertical="top" wrapText="1"/>
    </xf>
    <xf numFmtId="2" fontId="28" fillId="0" borderId="1" xfId="0" applyNumberFormat="1" applyFont="1" applyFill="1" applyBorder="1" applyAlignment="1">
      <alignment horizontal="left" vertical="top" wrapText="1"/>
    </xf>
    <xf numFmtId="164" fontId="28" fillId="0" borderId="1" xfId="0" applyNumberFormat="1" applyFont="1" applyFill="1" applyBorder="1" applyAlignment="1">
      <alignment horizontal="center" vertical="top"/>
    </xf>
    <xf numFmtId="0" fontId="19" fillId="0" borderId="1" xfId="0" applyFont="1" applyFill="1" applyBorder="1" applyAlignment="1">
      <alignment horizontal="left" vertical="top" wrapText="1"/>
    </xf>
    <xf numFmtId="0" fontId="28" fillId="0" borderId="0" xfId="0" applyFont="1" applyFill="1" applyBorder="1" applyAlignment="1"/>
    <xf numFmtId="0" fontId="28" fillId="0" borderId="1" xfId="0" applyFont="1" applyFill="1" applyBorder="1" applyAlignment="1">
      <alignment horizontal="left" vertical="top"/>
    </xf>
    <xf numFmtId="0" fontId="28" fillId="0" borderId="1" xfId="0" applyFont="1" applyFill="1" applyBorder="1" applyAlignment="1">
      <alignment horizontal="justify" vertical="top" wrapText="1"/>
    </xf>
    <xf numFmtId="2" fontId="28" fillId="0" borderId="1" xfId="0" applyNumberFormat="1" applyFont="1" applyFill="1" applyBorder="1" applyAlignment="1">
      <alignment horizontal="center" vertical="top" wrapText="1"/>
    </xf>
    <xf numFmtId="2" fontId="10" fillId="0" borderId="1" xfId="0" applyNumberFormat="1" applyFont="1" applyFill="1" applyBorder="1" applyAlignment="1">
      <alignment horizontal="justify" vertical="top" wrapText="1"/>
    </xf>
    <xf numFmtId="2" fontId="28" fillId="0" borderId="1" xfId="0" applyNumberFormat="1" applyFont="1" applyFill="1" applyBorder="1" applyAlignment="1">
      <alignment horizontal="center" vertical="top"/>
    </xf>
    <xf numFmtId="49" fontId="28" fillId="0" borderId="1" xfId="0" applyNumberFormat="1" applyFont="1" applyFill="1" applyBorder="1" applyAlignment="1">
      <alignment vertical="top" wrapText="1"/>
    </xf>
    <xf numFmtId="0" fontId="1" fillId="0" borderId="16" xfId="0" applyFont="1" applyFill="1" applyBorder="1" applyAlignment="1">
      <alignment horizontal="left" vertical="top" wrapText="1"/>
    </xf>
    <xf numFmtId="0" fontId="31" fillId="0" borderId="0" xfId="0" applyFont="1" applyFill="1" applyAlignment="1">
      <alignment vertical="center" wrapText="1"/>
    </xf>
    <xf numFmtId="164" fontId="5" fillId="0" borderId="1" xfId="0" applyNumberFormat="1" applyFont="1" applyFill="1" applyBorder="1" applyAlignment="1">
      <alignment horizontal="left" vertical="top" wrapText="1"/>
    </xf>
    <xf numFmtId="164" fontId="1" fillId="0" borderId="2" xfId="0" applyNumberFormat="1" applyFont="1" applyFill="1" applyBorder="1" applyAlignment="1">
      <alignment vertical="top" wrapText="1"/>
    </xf>
    <xf numFmtId="0" fontId="1" fillId="0" borderId="0" xfId="0" applyFont="1" applyFill="1" applyBorder="1" applyAlignment="1">
      <alignment vertical="top" wrapText="1"/>
    </xf>
    <xf numFmtId="2" fontId="1" fillId="0" borderId="1" xfId="0" applyNumberFormat="1" applyFont="1" applyFill="1" applyBorder="1" applyAlignment="1">
      <alignment horizontal="left" vertical="top" wrapText="1"/>
    </xf>
    <xf numFmtId="0" fontId="7" fillId="0" borderId="7"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6" xfId="12" applyNumberFormat="1" applyFont="1" applyFill="1" applyProtection="1">
      <alignment vertical="top" wrapText="1"/>
    </xf>
    <xf numFmtId="0" fontId="0" fillId="0" borderId="0" xfId="0" applyFill="1"/>
    <xf numFmtId="0" fontId="8" fillId="0" borderId="6" xfId="12" applyNumberFormat="1" applyFont="1" applyFill="1" applyAlignment="1" applyProtection="1">
      <alignment vertical="top" wrapText="1"/>
    </xf>
    <xf numFmtId="0" fontId="1" fillId="0" borderId="0" xfId="0" applyFont="1" applyFill="1" applyAlignment="1">
      <alignment horizontal="center" vertical="top" wrapText="1"/>
    </xf>
    <xf numFmtId="0" fontId="1" fillId="0" borderId="0" xfId="0" applyFont="1" applyFill="1" applyAlignment="1">
      <alignment horizontal="right" vertical="top" wrapText="1"/>
    </xf>
    <xf numFmtId="0" fontId="2" fillId="0" borderId="2" xfId="0" applyFont="1" applyFill="1" applyBorder="1" applyAlignment="1">
      <alignment vertical="top" wrapText="1"/>
    </xf>
    <xf numFmtId="164" fontId="1" fillId="0" borderId="0" xfId="0" applyNumberFormat="1" applyFont="1" applyFill="1" applyAlignment="1">
      <alignment horizontal="center" vertical="top" wrapText="1"/>
    </xf>
    <xf numFmtId="0" fontId="2" fillId="0" borderId="3" xfId="0" applyFont="1" applyFill="1" applyBorder="1" applyAlignment="1">
      <alignment vertical="top" wrapText="1"/>
    </xf>
    <xf numFmtId="0" fontId="7" fillId="0" borderId="0" xfId="0" applyFont="1" applyFill="1" applyAlignment="1">
      <alignment horizontal="left" vertical="top" wrapText="1"/>
    </xf>
    <xf numFmtId="0" fontId="1" fillId="0" borderId="4" xfId="0" applyFont="1" applyFill="1" applyBorder="1" applyAlignment="1">
      <alignment horizontal="left" vertical="top" wrapText="1"/>
    </xf>
    <xf numFmtId="49" fontId="1" fillId="0" borderId="12" xfId="0" applyNumberFormat="1" applyFont="1" applyFill="1" applyBorder="1" applyAlignment="1">
      <alignment vertical="top"/>
    </xf>
    <xf numFmtId="0" fontId="16" fillId="0" borderId="2" xfId="0" applyFont="1" applyFill="1" applyBorder="1" applyAlignment="1">
      <alignment horizontal="left" vertical="top" wrapText="1"/>
    </xf>
    <xf numFmtId="0" fontId="31" fillId="0"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5" fillId="0" borderId="14" xfId="0" applyFont="1" applyFill="1" applyBorder="1" applyAlignment="1">
      <alignment vertical="top" wrapText="1"/>
    </xf>
    <xf numFmtId="0" fontId="5" fillId="0" borderId="18" xfId="0" applyFont="1" applyFill="1" applyBorder="1" applyAlignment="1">
      <alignment vertical="top" wrapText="1"/>
    </xf>
    <xf numFmtId="0" fontId="1" fillId="0" borderId="2" xfId="0" applyNumberFormat="1" applyFont="1" applyFill="1" applyBorder="1" applyAlignment="1">
      <alignment horizontal="left" vertical="top" wrapText="1"/>
    </xf>
    <xf numFmtId="49" fontId="1" fillId="0" borderId="8" xfId="0" applyNumberFormat="1" applyFont="1" applyFill="1" applyBorder="1" applyAlignment="1">
      <alignment horizontal="left" vertical="top" wrapText="1"/>
    </xf>
    <xf numFmtId="0" fontId="7" fillId="0" borderId="1" xfId="0" applyFont="1" applyFill="1" applyBorder="1" applyAlignment="1">
      <alignment vertical="top" wrapText="1"/>
    </xf>
    <xf numFmtId="0" fontId="16" fillId="0" borderId="17" xfId="0" applyFont="1" applyFill="1" applyBorder="1" applyAlignment="1">
      <alignment horizontal="left" vertical="top" wrapText="1"/>
    </xf>
    <xf numFmtId="2" fontId="16" fillId="0" borderId="17"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165" fontId="54" fillId="0" borderId="0" xfId="0" applyNumberFormat="1" applyFont="1" applyFill="1" applyAlignment="1">
      <alignment wrapText="1"/>
    </xf>
    <xf numFmtId="49" fontId="1" fillId="0" borderId="16" xfId="0" applyNumberFormat="1" applyFont="1" applyFill="1" applyBorder="1" applyAlignment="1">
      <alignment vertical="top"/>
    </xf>
    <xf numFmtId="164" fontId="0" fillId="0" borderId="0" xfId="0" applyNumberFormat="1" applyFill="1"/>
    <xf numFmtId="164" fontId="10" fillId="0" borderId="0" xfId="0" applyNumberFormat="1" applyFont="1" applyFill="1" applyAlignment="1">
      <alignment horizontal="center"/>
    </xf>
    <xf numFmtId="164" fontId="10" fillId="0" borderId="0" xfId="0" applyNumberFormat="1" applyFont="1" applyFill="1"/>
    <xf numFmtId="164" fontId="10" fillId="0" borderId="0" xfId="0" applyNumberFormat="1" applyFont="1" applyFill="1" applyAlignment="1">
      <alignment vertical="top"/>
    </xf>
    <xf numFmtId="164" fontId="11" fillId="0" borderId="0" xfId="0" applyNumberFormat="1" applyFont="1" applyFill="1"/>
    <xf numFmtId="164" fontId="2" fillId="0" borderId="1"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1" xfId="0" applyFont="1" applyFill="1" applyBorder="1" applyAlignment="1">
      <alignment horizontal="center" vertical="top" wrapText="1"/>
    </xf>
    <xf numFmtId="49" fontId="1" fillId="0" borderId="2"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49" fontId="1" fillId="0" borderId="3" xfId="0" applyNumberFormat="1" applyFont="1" applyFill="1" applyBorder="1" applyAlignment="1">
      <alignment horizontal="center" vertical="top"/>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2" xfId="0" applyFont="1" applyFill="1" applyBorder="1" applyAlignment="1">
      <alignment horizontal="left" vertical="top" wrapText="1"/>
    </xf>
    <xf numFmtId="0" fontId="5" fillId="0" borderId="2"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3" xfId="0" applyFont="1" applyFill="1" applyBorder="1" applyAlignment="1">
      <alignment horizontal="center" vertical="top" wrapText="1"/>
    </xf>
    <xf numFmtId="4" fontId="13" fillId="0" borderId="1" xfId="0" applyNumberFormat="1" applyFont="1" applyFill="1" applyBorder="1" applyAlignment="1">
      <alignment horizontal="center" vertical="top" wrapText="1"/>
    </xf>
    <xf numFmtId="0" fontId="16" fillId="0" borderId="0" xfId="0" applyFont="1" applyFill="1" applyAlignment="1">
      <alignment horizontal="left"/>
    </xf>
    <xf numFmtId="0" fontId="7" fillId="0" borderId="3" xfId="0"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0" xfId="0" applyFont="1" applyFill="1" applyAlignment="1">
      <alignment horizontal="left" vertical="top" wrapText="1"/>
    </xf>
    <xf numFmtId="0" fontId="22" fillId="0" borderId="0" xfId="0" applyFont="1" applyFill="1" applyAlignment="1">
      <alignment horizontal="left" vertical="top"/>
    </xf>
    <xf numFmtId="2" fontId="28" fillId="0" borderId="0" xfId="0" applyNumberFormat="1" applyFont="1" applyFill="1"/>
    <xf numFmtId="166" fontId="28" fillId="0" borderId="1" xfId="0"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2" fontId="10" fillId="0" borderId="1" xfId="0" applyNumberFormat="1" applyFont="1" applyFill="1" applyBorder="1" applyAlignment="1">
      <alignment horizontal="left" wrapText="1"/>
    </xf>
    <xf numFmtId="0" fontId="1" fillId="0" borderId="2"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5" xfId="0" applyFont="1" applyFill="1" applyBorder="1" applyAlignment="1">
      <alignment horizontal="left" vertical="top" wrapText="1"/>
    </xf>
    <xf numFmtId="0" fontId="1" fillId="0" borderId="12"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8" fillId="0" borderId="13" xfId="10" applyNumberFormat="1" applyFont="1" applyFill="1" applyBorder="1" applyAlignment="1" applyProtection="1">
      <alignment horizontal="left" vertical="top" wrapText="1"/>
    </xf>
    <xf numFmtId="0" fontId="8" fillId="0" borderId="5" xfId="10" applyNumberFormat="1" applyFont="1" applyFill="1" applyBorder="1" applyAlignment="1" applyProtection="1">
      <alignment horizontal="left" vertical="top" wrapText="1"/>
    </xf>
    <xf numFmtId="0" fontId="8" fillId="0" borderId="29" xfId="10" applyNumberFormat="1" applyFont="1" applyFill="1" applyBorder="1" applyAlignment="1" applyProtection="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49" fontId="1" fillId="0" borderId="2"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49" fontId="1" fillId="0" borderId="3" xfId="0" applyNumberFormat="1" applyFont="1" applyFill="1" applyBorder="1" applyAlignment="1">
      <alignment horizontal="center" vertical="top"/>
    </xf>
    <xf numFmtId="164" fontId="2" fillId="0" borderId="1"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center" vertical="top" wrapText="1"/>
    </xf>
    <xf numFmtId="0" fontId="23" fillId="0" borderId="0" xfId="0" applyFont="1" applyFill="1" applyAlignment="1">
      <alignment horizontal="center"/>
    </xf>
    <xf numFmtId="0" fontId="23" fillId="0" borderId="0" xfId="0" applyFont="1" applyFill="1" applyAlignment="1">
      <alignment horizontal="left"/>
    </xf>
    <xf numFmtId="165" fontId="10" fillId="0" borderId="2" xfId="0" applyNumberFormat="1" applyFont="1" applyFill="1" applyBorder="1" applyAlignment="1">
      <alignment horizontal="center" vertical="top" wrapText="1"/>
    </xf>
    <xf numFmtId="165" fontId="10" fillId="0" borderId="5" xfId="0" applyNumberFormat="1" applyFont="1" applyFill="1" applyBorder="1" applyAlignment="1">
      <alignment horizontal="center" vertical="top" wrapText="1"/>
    </xf>
    <xf numFmtId="165" fontId="10" fillId="0" borderId="3" xfId="0" applyNumberFormat="1" applyFont="1" applyFill="1" applyBorder="1" applyAlignment="1">
      <alignment horizontal="center" vertical="top" wrapText="1"/>
    </xf>
    <xf numFmtId="165" fontId="10" fillId="0" borderId="2" xfId="0" applyNumberFormat="1" applyFont="1" applyFill="1" applyBorder="1" applyAlignment="1">
      <alignment horizontal="center" vertical="top"/>
    </xf>
    <xf numFmtId="165" fontId="10" fillId="0" borderId="5" xfId="0" applyNumberFormat="1" applyFont="1" applyFill="1" applyBorder="1" applyAlignment="1">
      <alignment horizontal="center" vertical="top"/>
    </xf>
    <xf numFmtId="165" fontId="10" fillId="0" borderId="3" xfId="0" applyNumberFormat="1" applyFont="1" applyFill="1" applyBorder="1" applyAlignment="1">
      <alignment horizontal="center" vertical="top"/>
    </xf>
    <xf numFmtId="165" fontId="12" fillId="0" borderId="2" xfId="0" applyNumberFormat="1" applyFont="1" applyFill="1" applyBorder="1" applyAlignment="1">
      <alignment horizontal="center" vertical="top" wrapText="1"/>
    </xf>
    <xf numFmtId="165" fontId="12" fillId="0" borderId="3" xfId="0" applyNumberFormat="1" applyFont="1" applyFill="1" applyBorder="1" applyAlignment="1">
      <alignment horizontal="center" vertical="top" wrapText="1"/>
    </xf>
    <xf numFmtId="0" fontId="16" fillId="0" borderId="0" xfId="0" applyFont="1" applyFill="1" applyAlignment="1">
      <alignment horizontal="left"/>
    </xf>
    <xf numFmtId="165" fontId="10" fillId="0" borderId="1" xfId="0" applyNumberFormat="1" applyFont="1" applyFill="1" applyBorder="1" applyAlignment="1">
      <alignment horizontal="center" vertical="top" wrapText="1"/>
    </xf>
    <xf numFmtId="165" fontId="0" fillId="0" borderId="0" xfId="0" applyNumberFormat="1" applyFill="1" applyAlignment="1">
      <alignment horizontal="center" vertical="top"/>
    </xf>
    <xf numFmtId="165" fontId="14" fillId="0" borderId="7" xfId="0" applyNumberFormat="1" applyFont="1" applyFill="1" applyBorder="1" applyAlignment="1">
      <alignment horizontal="center" vertical="top" wrapText="1"/>
    </xf>
    <xf numFmtId="165" fontId="14" fillId="0" borderId="8" xfId="0" applyNumberFormat="1" applyFont="1" applyFill="1" applyBorder="1" applyAlignment="1">
      <alignment horizontal="center" vertical="top" wrapText="1"/>
    </xf>
    <xf numFmtId="165" fontId="13" fillId="0" borderId="1" xfId="0" applyNumberFormat="1" applyFont="1" applyFill="1" applyBorder="1" applyAlignment="1">
      <alignment horizontal="center" vertical="top" wrapText="1"/>
    </xf>
    <xf numFmtId="165" fontId="12" fillId="0" borderId="1" xfId="0" applyNumberFormat="1" applyFont="1" applyFill="1" applyBorder="1" applyAlignment="1">
      <alignment horizontal="center" vertical="top" wrapText="1"/>
    </xf>
    <xf numFmtId="4" fontId="13" fillId="0" borderId="1" xfId="0" applyNumberFormat="1" applyFont="1" applyFill="1" applyBorder="1" applyAlignment="1">
      <alignment horizontal="center" vertical="top" wrapText="1"/>
    </xf>
    <xf numFmtId="165" fontId="10" fillId="0" borderId="15" xfId="0" applyNumberFormat="1" applyFont="1" applyFill="1" applyBorder="1" applyAlignment="1">
      <alignment horizontal="left" wrapText="1"/>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164" fontId="1"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4" xfId="0" applyFont="1" applyFill="1" applyBorder="1" applyAlignment="1">
      <alignment horizontal="center" vertical="top" wrapText="1"/>
    </xf>
    <xf numFmtId="49" fontId="1"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17" xfId="0" applyFont="1" applyFill="1" applyBorder="1" applyAlignment="1">
      <alignment horizontal="center" vertical="top" wrapText="1"/>
    </xf>
    <xf numFmtId="0" fontId="48" fillId="0" borderId="2" xfId="0" applyFont="1" applyFill="1" applyBorder="1" applyAlignment="1">
      <alignment horizontal="left" vertical="top" wrapText="1"/>
    </xf>
    <xf numFmtId="0" fontId="48" fillId="0" borderId="3" xfId="0" applyFont="1" applyFill="1" applyBorder="1" applyAlignment="1">
      <alignment horizontal="left" vertical="top" wrapText="1"/>
    </xf>
    <xf numFmtId="0" fontId="7" fillId="0" borderId="21" xfId="10" applyNumberFormat="1" applyFont="1" applyFill="1" applyBorder="1" applyAlignment="1" applyProtection="1">
      <alignment horizontal="left" vertical="top" wrapText="1"/>
    </xf>
    <xf numFmtId="0" fontId="7" fillId="0" borderId="23" xfId="10" applyNumberFormat="1" applyFont="1" applyFill="1" applyBorder="1" applyAlignment="1" applyProtection="1">
      <alignment horizontal="left" vertical="top" wrapText="1"/>
    </xf>
    <xf numFmtId="0" fontId="7" fillId="0" borderId="25" xfId="10" applyNumberFormat="1" applyFont="1" applyFill="1" applyBorder="1" applyAlignment="1" applyProtection="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5" xfId="0" applyFont="1" applyFill="1" applyBorder="1" applyAlignment="1">
      <alignment horizontal="left" vertical="top" wrapText="1"/>
    </xf>
    <xf numFmtId="0" fontId="22" fillId="0" borderId="0" xfId="0" applyFont="1" applyFill="1" applyAlignment="1">
      <alignment horizontal="center" vertical="top"/>
    </xf>
    <xf numFmtId="0" fontId="1" fillId="0" borderId="0" xfId="0" applyFont="1" applyFill="1" applyAlignment="1">
      <alignment horizontal="left" vertical="top" wrapText="1"/>
    </xf>
    <xf numFmtId="0" fontId="1" fillId="0" borderId="10" xfId="0" applyFont="1" applyFill="1" applyBorder="1" applyAlignment="1">
      <alignment horizontal="left" vertical="top" wrapText="1"/>
    </xf>
    <xf numFmtId="0" fontId="21" fillId="0" borderId="2" xfId="0"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0" borderId="1" xfId="0" applyFont="1" applyFill="1" applyBorder="1" applyAlignment="1">
      <alignment horizontal="center" vertical="top" wrapText="1"/>
    </xf>
    <xf numFmtId="49" fontId="22" fillId="0" borderId="2" xfId="0" applyNumberFormat="1" applyFont="1" applyFill="1" applyBorder="1" applyAlignment="1">
      <alignment horizontal="center" vertical="top"/>
    </xf>
    <xf numFmtId="49" fontId="22" fillId="0" borderId="5" xfId="0" applyNumberFormat="1" applyFont="1" applyFill="1" applyBorder="1" applyAlignment="1">
      <alignment horizontal="center" vertical="top"/>
    </xf>
    <xf numFmtId="49" fontId="22" fillId="0" borderId="3" xfId="0" applyNumberFormat="1" applyFont="1" applyFill="1" applyBorder="1" applyAlignment="1">
      <alignment horizontal="center" vertical="top"/>
    </xf>
    <xf numFmtId="0" fontId="22" fillId="0" borderId="12" xfId="0" applyFont="1" applyFill="1" applyBorder="1" applyAlignment="1">
      <alignment horizontal="center"/>
    </xf>
    <xf numFmtId="0" fontId="22" fillId="0" borderId="14" xfId="0" applyFont="1" applyFill="1" applyBorder="1" applyAlignment="1">
      <alignment horizontal="center"/>
    </xf>
    <xf numFmtId="0" fontId="22" fillId="0" borderId="16" xfId="0" applyFont="1" applyFill="1" applyBorder="1" applyAlignment="1">
      <alignment horizontal="center"/>
    </xf>
    <xf numFmtId="0" fontId="11" fillId="0" borderId="0" xfId="0" applyFont="1" applyFill="1" applyAlignment="1">
      <alignment horizontal="center"/>
    </xf>
    <xf numFmtId="164" fontId="21" fillId="0" borderId="7" xfId="0" applyNumberFormat="1" applyFont="1" applyFill="1" applyBorder="1" applyAlignment="1">
      <alignment horizontal="center" vertical="top" wrapText="1"/>
    </xf>
    <xf numFmtId="164" fontId="21" fillId="0" borderId="8" xfId="0" applyNumberFormat="1" applyFont="1" applyFill="1" applyBorder="1" applyAlignment="1">
      <alignment horizontal="center" vertical="top" wrapText="1"/>
    </xf>
    <xf numFmtId="49" fontId="22" fillId="0" borderId="2" xfId="0" applyNumberFormat="1" applyFont="1" applyFill="1" applyBorder="1" applyAlignment="1">
      <alignment horizontal="center" vertical="top" wrapText="1"/>
    </xf>
    <xf numFmtId="49" fontId="22" fillId="0" borderId="5" xfId="0" applyNumberFormat="1" applyFont="1" applyFill="1" applyBorder="1" applyAlignment="1">
      <alignment horizontal="center" vertical="top" wrapText="1"/>
    </xf>
    <xf numFmtId="49" fontId="22" fillId="0" borderId="3" xfId="0" applyNumberFormat="1" applyFont="1" applyFill="1" applyBorder="1" applyAlignment="1">
      <alignment horizontal="center" vertical="top" wrapText="1"/>
    </xf>
    <xf numFmtId="0" fontId="22" fillId="0" borderId="2" xfId="0" applyFont="1" applyFill="1" applyBorder="1" applyAlignment="1">
      <alignment horizontal="left" vertical="top" wrapText="1"/>
    </xf>
    <xf numFmtId="0" fontId="22" fillId="0" borderId="3" xfId="0" applyFont="1" applyFill="1" applyBorder="1" applyAlignment="1">
      <alignment horizontal="left" vertical="top" wrapText="1"/>
    </xf>
    <xf numFmtId="0" fontId="51" fillId="0" borderId="0" xfId="0" applyFont="1" applyFill="1" applyAlignment="1">
      <alignment horizontal="center" vertical="top"/>
    </xf>
    <xf numFmtId="0" fontId="22" fillId="0" borderId="0" xfId="0" applyFont="1" applyFill="1" applyAlignment="1">
      <alignment horizontal="left"/>
    </xf>
    <xf numFmtId="0" fontId="22" fillId="0" borderId="0" xfId="0" applyFont="1" applyFill="1" applyAlignment="1">
      <alignment horizontal="left" vertical="top"/>
    </xf>
    <xf numFmtId="0" fontId="50" fillId="0" borderId="0" xfId="0" applyFont="1" applyFill="1" applyAlignment="1">
      <alignment horizontal="center"/>
    </xf>
    <xf numFmtId="0" fontId="50" fillId="0" borderId="0" xfId="0" applyFont="1" applyFill="1" applyAlignment="1">
      <alignment horizontal="center" vertical="top"/>
    </xf>
    <xf numFmtId="0" fontId="21" fillId="0" borderId="7" xfId="0" applyFont="1" applyFill="1" applyBorder="1" applyAlignment="1">
      <alignment horizontal="center" vertical="top" wrapText="1"/>
    </xf>
    <xf numFmtId="0" fontId="21" fillId="0" borderId="11" xfId="0" applyFont="1" applyFill="1" applyBorder="1" applyAlignment="1">
      <alignment horizontal="center" vertical="top" wrapText="1"/>
    </xf>
    <xf numFmtId="0" fontId="21" fillId="0" borderId="8" xfId="0" applyFont="1" applyFill="1" applyBorder="1" applyAlignment="1">
      <alignment horizontal="center" vertical="top" wrapText="1"/>
    </xf>
    <xf numFmtId="3" fontId="21" fillId="0" borderId="7" xfId="0" applyNumberFormat="1" applyFont="1" applyFill="1" applyBorder="1" applyAlignment="1">
      <alignment horizontal="center" vertical="top" wrapText="1"/>
    </xf>
    <xf numFmtId="3" fontId="21" fillId="0" borderId="8" xfId="0" applyNumberFormat="1" applyFont="1" applyFill="1" applyBorder="1" applyAlignment="1">
      <alignment horizontal="center" vertical="top" wrapText="1"/>
    </xf>
    <xf numFmtId="165" fontId="21" fillId="0" borderId="7" xfId="0" applyNumberFormat="1" applyFont="1" applyFill="1" applyBorder="1" applyAlignment="1">
      <alignment horizontal="center" vertical="top" wrapText="1"/>
    </xf>
    <xf numFmtId="165" fontId="21" fillId="0" borderId="11" xfId="0" applyNumberFormat="1" applyFont="1" applyFill="1" applyBorder="1" applyAlignment="1">
      <alignment horizontal="center" vertical="top" wrapText="1"/>
    </xf>
    <xf numFmtId="165" fontId="21" fillId="0" borderId="8" xfId="0" applyNumberFormat="1" applyFont="1" applyFill="1" applyBorder="1" applyAlignment="1">
      <alignment horizontal="center" vertical="top" wrapText="1"/>
    </xf>
    <xf numFmtId="0" fontId="19" fillId="0" borderId="0" xfId="0" applyFont="1" applyFill="1" applyAlignment="1">
      <alignment horizontal="center"/>
    </xf>
    <xf numFmtId="0" fontId="27" fillId="0" borderId="7"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8" xfId="0" applyFont="1" applyFill="1" applyBorder="1" applyAlignment="1">
      <alignment horizontal="center" vertical="center"/>
    </xf>
    <xf numFmtId="2" fontId="28" fillId="0" borderId="2" xfId="0" applyNumberFormat="1" applyFont="1" applyFill="1" applyBorder="1" applyAlignment="1">
      <alignment horizontal="left" vertical="top" wrapText="1"/>
    </xf>
    <xf numFmtId="2" fontId="28" fillId="0" borderId="5" xfId="0" applyNumberFormat="1" applyFont="1" applyFill="1" applyBorder="1" applyAlignment="1">
      <alignment horizontal="left" vertical="top" wrapText="1"/>
    </xf>
    <xf numFmtId="2" fontId="28" fillId="0" borderId="3" xfId="0" applyNumberFormat="1" applyFont="1" applyFill="1" applyBorder="1" applyAlignment="1">
      <alignment horizontal="left" vertical="top" wrapText="1"/>
    </xf>
    <xf numFmtId="0" fontId="27" fillId="0" borderId="1" xfId="0" applyFont="1" applyFill="1" applyBorder="1" applyAlignment="1">
      <alignment horizontal="center" vertical="top" wrapText="1"/>
    </xf>
    <xf numFmtId="0" fontId="27" fillId="0" borderId="1" xfId="0" applyFont="1" applyFill="1" applyBorder="1" applyAlignment="1">
      <alignment horizontal="center" vertical="top"/>
    </xf>
    <xf numFmtId="49" fontId="28" fillId="0" borderId="0" xfId="0" applyNumberFormat="1" applyFont="1" applyFill="1" applyBorder="1" applyAlignment="1">
      <alignment horizontal="left" vertical="top"/>
    </xf>
    <xf numFmtId="0" fontId="28" fillId="0" borderId="0" xfId="0" applyFont="1" applyFill="1" applyBorder="1" applyAlignment="1">
      <alignment horizontal="center"/>
    </xf>
    <xf numFmtId="43" fontId="12" fillId="0" borderId="1" xfId="17"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1" xfId="0" applyFont="1" applyFill="1" applyBorder="1" applyAlignment="1">
      <alignment horizontal="center" vertical="top" wrapText="1"/>
    </xf>
    <xf numFmtId="0" fontId="27" fillId="0" borderId="1" xfId="0" applyFont="1" applyFill="1" applyBorder="1" applyAlignment="1">
      <alignment horizontal="center" wrapText="1"/>
    </xf>
    <xf numFmtId="0" fontId="27" fillId="0" borderId="7" xfId="0" applyFont="1" applyFill="1" applyBorder="1" applyAlignment="1">
      <alignment horizontal="center" vertical="top"/>
    </xf>
    <xf numFmtId="0" fontId="27" fillId="0" borderId="11" xfId="0" applyFont="1" applyFill="1" applyBorder="1" applyAlignment="1">
      <alignment horizontal="center" vertical="top"/>
    </xf>
    <xf numFmtId="0" fontId="27" fillId="0" borderId="8" xfId="0" applyFont="1" applyFill="1" applyBorder="1" applyAlignment="1">
      <alignment horizontal="center" vertical="top"/>
    </xf>
    <xf numFmtId="0" fontId="27" fillId="0" borderId="1" xfId="0" applyFont="1" applyFill="1" applyBorder="1" applyAlignment="1">
      <alignment horizontal="center" vertical="center" wrapText="1"/>
    </xf>
    <xf numFmtId="0" fontId="27" fillId="0" borderId="7" xfId="0" applyFont="1" applyFill="1" applyBorder="1" applyAlignment="1">
      <alignment horizontal="center" vertical="top" wrapText="1"/>
    </xf>
    <xf numFmtId="0" fontId="27" fillId="0" borderId="11" xfId="0" applyFont="1" applyFill="1" applyBorder="1" applyAlignment="1">
      <alignment horizontal="center" vertical="top" wrapText="1"/>
    </xf>
    <xf numFmtId="0" fontId="10" fillId="0" borderId="0" xfId="0" applyFont="1" applyFill="1" applyAlignment="1">
      <alignment horizontal="center"/>
    </xf>
    <xf numFmtId="0" fontId="10" fillId="0" borderId="0" xfId="0" applyFont="1" applyFill="1" applyAlignment="1"/>
    <xf numFmtId="0" fontId="16" fillId="0" borderId="2" xfId="16" applyFont="1" applyBorder="1" applyAlignment="1">
      <alignment horizontal="left" vertical="top" wrapText="1"/>
    </xf>
    <xf numFmtId="0" fontId="16" fillId="0" borderId="3" xfId="16" applyFont="1" applyBorder="1" applyAlignment="1">
      <alignment horizontal="left" vertical="top" wrapText="1"/>
    </xf>
    <xf numFmtId="0" fontId="16" fillId="0" borderId="0" xfId="16" applyFont="1" applyAlignment="1">
      <alignment horizontal="center"/>
    </xf>
    <xf numFmtId="0" fontId="16" fillId="0" borderId="0" xfId="16" applyFont="1" applyFill="1" applyAlignment="1">
      <alignment horizontal="center"/>
    </xf>
    <xf numFmtId="0" fontId="16" fillId="0" borderId="0" xfId="16" applyFont="1" applyAlignment="1">
      <alignment horizontal="left"/>
    </xf>
    <xf numFmtId="0" fontId="16" fillId="0" borderId="0" xfId="16" applyFont="1" applyAlignment="1"/>
    <xf numFmtId="0" fontId="16" fillId="0" borderId="0" xfId="0" applyFont="1" applyFill="1" applyAlignment="1">
      <alignment horizontal="justify"/>
    </xf>
    <xf numFmtId="0" fontId="16" fillId="0" borderId="0" xfId="0" applyFont="1" applyFill="1" applyAlignment="1">
      <alignment horizontal="center"/>
    </xf>
    <xf numFmtId="164" fontId="28" fillId="0" borderId="1" xfId="0" applyNumberFormat="1" applyFont="1" applyFill="1" applyBorder="1" applyAlignment="1">
      <alignment horizontal="center" vertical="top" wrapText="1"/>
    </xf>
    <xf numFmtId="0" fontId="28" fillId="0" borderId="1" xfId="0" applyFont="1" applyFill="1" applyBorder="1" applyAlignment="1">
      <alignment horizontal="left" vertical="top" wrapText="1"/>
    </xf>
  </cellXfs>
  <cellStyles count="120">
    <cellStyle name="Comma" xfId="18"/>
    <cellStyle name="Excel Built-in Normal" xfId="19"/>
    <cellStyle name="m49048872" xfId="20"/>
    <cellStyle name="normal" xfId="21"/>
    <cellStyle name="Normal 2" xfId="94"/>
    <cellStyle name="Normal 3" xfId="93"/>
    <cellStyle name="Normal 4" xfId="92"/>
    <cellStyle name="Normal 5" xfId="91"/>
    <cellStyle name="Normal 6" xfId="90"/>
    <cellStyle name="Normal 7" xfId="95"/>
    <cellStyle name="TableStyleLight1" xfId="22"/>
    <cellStyle name="xl24" xfId="7"/>
    <cellStyle name="xl26" xfId="5"/>
    <cellStyle name="xl26 2" xfId="13"/>
    <cellStyle name="xl33" xfId="1"/>
    <cellStyle name="xl35" xfId="2"/>
    <cellStyle name="xl36" xfId="9"/>
    <cellStyle name="xl38" xfId="10"/>
    <cellStyle name="xl40" xfId="6"/>
    <cellStyle name="xl40 2" xfId="14"/>
    <cellStyle name="xl41 2" xfId="11"/>
    <cellStyle name="xl60" xfId="4"/>
    <cellStyle name="xl61" xfId="12"/>
    <cellStyle name="xl63" xfId="15"/>
    <cellStyle name="xl64" xfId="8"/>
    <cellStyle name="Гиперссылка 3" xfId="23"/>
    <cellStyle name="Гиперссылка 4" xfId="24"/>
    <cellStyle name="Данные (только для чтения)" xfId="89"/>
    <cellStyle name="Денежный 2" xfId="25"/>
    <cellStyle name="Денежный 2 4" xfId="26"/>
    <cellStyle name="Обычный" xfId="0" builtinId="0"/>
    <cellStyle name="Обычный 10" xfId="27"/>
    <cellStyle name="Обычный 10 3" xfId="28"/>
    <cellStyle name="Обычный 11" xfId="97"/>
    <cellStyle name="Обычный 12" xfId="88"/>
    <cellStyle name="Обычный 13" xfId="87"/>
    <cellStyle name="Обычный 14" xfId="86"/>
    <cellStyle name="Обычный 14 2" xfId="29"/>
    <cellStyle name="Обычный 15" xfId="85"/>
    <cellStyle name="Обычный 16" xfId="84"/>
    <cellStyle name="Обычный 17" xfId="83"/>
    <cellStyle name="Обычный 18" xfId="82"/>
    <cellStyle name="Обычный 19" xfId="81"/>
    <cellStyle name="Обычный 2" xfId="3"/>
    <cellStyle name="Обычный 2 2" xfId="31"/>
    <cellStyle name="Обычный 2 2 2" xfId="32"/>
    <cellStyle name="Обычный 2 2 3" xfId="80"/>
    <cellStyle name="Обычный 2 3" xfId="30"/>
    <cellStyle name="Обычный 2 5" xfId="33"/>
    <cellStyle name="Обычный 2_Приложение 10 УФНС для оценки эффективности льгот" xfId="34"/>
    <cellStyle name="Обычный 20" xfId="79"/>
    <cellStyle name="Обычный 21" xfId="78"/>
    <cellStyle name="Обычный 22" xfId="77"/>
    <cellStyle name="Обычный 23" xfId="35"/>
    <cellStyle name="Обычный 23 2" xfId="76"/>
    <cellStyle name="Обычный 24" xfId="75"/>
    <cellStyle name="Обычный 25" xfId="36"/>
    <cellStyle name="Обычный 25 2" xfId="74"/>
    <cellStyle name="Обычный 26" xfId="73"/>
    <cellStyle name="Обычный 27" xfId="37"/>
    <cellStyle name="Обычный 27 2" xfId="72"/>
    <cellStyle name="Обычный 28" xfId="38"/>
    <cellStyle name="Обычный 28 2" xfId="71"/>
    <cellStyle name="Обычный 29" xfId="70"/>
    <cellStyle name="Обычный 3" xfId="16"/>
    <cellStyle name="Обычный 3 2" xfId="39"/>
    <cellStyle name="Обычный 3 2 2 2" xfId="40"/>
    <cellStyle name="Обычный 3 3" xfId="41"/>
    <cellStyle name="Обычный 3 3 2" xfId="69"/>
    <cellStyle name="Обычный 3 4" xfId="42"/>
    <cellStyle name="Обычный 3 4 2" xfId="61"/>
    <cellStyle name="Обычный 3 5" xfId="60"/>
    <cellStyle name="Обычный 3 6" xfId="59"/>
    <cellStyle name="Обычный 3 7" xfId="68"/>
    <cellStyle name="Обычный 30" xfId="67"/>
    <cellStyle name="Обычный 31" xfId="66"/>
    <cellStyle name="Обычный 32" xfId="65"/>
    <cellStyle name="Обычный 33" xfId="64"/>
    <cellStyle name="Обычный 34" xfId="63"/>
    <cellStyle name="Обычный 35" xfId="62"/>
    <cellStyle name="Обычный 36" xfId="96"/>
    <cellStyle name="Обычный 37" xfId="117"/>
    <cellStyle name="Обычный 38" xfId="119"/>
    <cellStyle name="Обычный 4" xfId="43"/>
    <cellStyle name="Обычный 4 2" xfId="98"/>
    <cellStyle name="Обычный 4 2 2" xfId="99"/>
    <cellStyle name="Обычный 4 2 3" xfId="100"/>
    <cellStyle name="Обычный 4 2 4" xfId="101"/>
    <cellStyle name="Обычный 4 2 5" xfId="102"/>
    <cellStyle name="Обычный 4 2 6" xfId="103"/>
    <cellStyle name="Обычный 4 3" xfId="104"/>
    <cellStyle name="Обычный 4 4" xfId="105"/>
    <cellStyle name="Обычный 4 5" xfId="44"/>
    <cellStyle name="Обычный 4 5 2" xfId="106"/>
    <cellStyle name="Обычный 4 6" xfId="107"/>
    <cellStyle name="Обычный 4 7" xfId="108"/>
    <cellStyle name="Обычный 5" xfId="45"/>
    <cellStyle name="Обычный 5 2" xfId="46"/>
    <cellStyle name="Обычный 5 3" xfId="109"/>
    <cellStyle name="Обычный 5 4" xfId="110"/>
    <cellStyle name="Обычный 5 5" xfId="111"/>
    <cellStyle name="Обычный 5 6" xfId="112"/>
    <cellStyle name="Обычный 6" xfId="47"/>
    <cellStyle name="Обычный 6 2" xfId="113"/>
    <cellStyle name="Обычный 7" xfId="48"/>
    <cellStyle name="Обычный 7 2" xfId="114"/>
    <cellStyle name="Обычный 8" xfId="49"/>
    <cellStyle name="Обычный 8 2" xfId="50"/>
    <cellStyle name="Обычный 8 3" xfId="115"/>
    <cellStyle name="Обычный 9" xfId="51"/>
    <cellStyle name="Обычный 9 2" xfId="116"/>
    <cellStyle name="Процентный 2" xfId="52"/>
    <cellStyle name="Процентный 2 2" xfId="53"/>
    <cellStyle name="Стиль 1" xfId="54"/>
    <cellStyle name="Финансовый" xfId="17" builtinId="3"/>
    <cellStyle name="Финансовый 2" xfId="55"/>
    <cellStyle name="Финансовый 2 2" xfId="56"/>
    <cellStyle name="Финансовый 2 3" xfId="57"/>
    <cellStyle name="Финансовый 2 4" xfId="118"/>
    <cellStyle name="Финансовый 3" xfId="58"/>
  </cellStyles>
  <dxfs count="0"/>
  <tableStyles count="0" defaultTableStyle="TableStyleMedium9" defaultPivotStyle="PivotStyleLight16"/>
  <colors>
    <mruColors>
      <color rgb="FFFF9999"/>
      <color rgb="FF66FFFF"/>
      <color rgb="FFCCCCFF"/>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164"/>
  <sheetViews>
    <sheetView tabSelected="1" topLeftCell="A163" zoomScaleNormal="100" zoomScaleSheetLayoutView="100" workbookViewId="0">
      <selection activeCell="I45" sqref="I45:I51"/>
    </sheetView>
  </sheetViews>
  <sheetFormatPr defaultRowHeight="12"/>
  <cols>
    <col min="1" max="4" width="4.140625" style="347" customWidth="1"/>
    <col min="5" max="5" width="32.5703125" style="347" customWidth="1"/>
    <col min="6" max="6" width="33.7109375" style="347" customWidth="1"/>
    <col min="7" max="7" width="14.140625" style="347" customWidth="1"/>
    <col min="8" max="8" width="7.140625" style="347" customWidth="1"/>
    <col min="9" max="10" width="4.5703125" style="347" customWidth="1"/>
    <col min="11" max="11" width="11.5703125" style="347" customWidth="1"/>
    <col min="12" max="12" width="5.42578125" style="347" customWidth="1"/>
    <col min="13" max="13" width="13.28515625" style="1" hidden="1" customWidth="1"/>
    <col min="14" max="14" width="19.85546875" style="1" hidden="1" customWidth="1"/>
    <col min="15" max="15" width="23.85546875" style="1" hidden="1" customWidth="1"/>
    <col min="16" max="16" width="14.28515625" style="1" bestFit="1" customWidth="1"/>
    <col min="17" max="17" width="11.7109375" style="347" customWidth="1"/>
    <col min="18" max="18" width="12.28515625" style="1" customWidth="1"/>
    <col min="19" max="20" width="10" style="1" bestFit="1" customWidth="1"/>
    <col min="21" max="16384" width="9.140625" style="347"/>
  </cols>
  <sheetData>
    <row r="1" spans="1:20" s="34" customFormat="1" ht="15.75">
      <c r="A1" s="76"/>
      <c r="B1" s="76"/>
      <c r="C1" s="76"/>
      <c r="D1" s="76"/>
      <c r="E1" s="154"/>
      <c r="F1" s="155"/>
      <c r="G1" s="76"/>
      <c r="H1" s="76"/>
      <c r="I1" s="156"/>
      <c r="J1" s="157"/>
      <c r="K1" s="76"/>
      <c r="L1" s="76"/>
      <c r="M1" s="76"/>
      <c r="N1" s="76"/>
      <c r="O1" s="76"/>
      <c r="P1" s="76"/>
      <c r="Q1" s="76"/>
      <c r="R1" s="157"/>
      <c r="S1" s="157"/>
      <c r="T1" s="158" t="s">
        <v>187</v>
      </c>
    </row>
    <row r="2" spans="1:20" s="34" customFormat="1" ht="15.75">
      <c r="A2" s="378" t="s">
        <v>188</v>
      </c>
      <c r="B2" s="378"/>
      <c r="C2" s="378"/>
      <c r="D2" s="378"/>
      <c r="E2" s="378"/>
      <c r="F2" s="378"/>
      <c r="G2" s="378"/>
      <c r="H2" s="378"/>
      <c r="I2" s="378"/>
      <c r="J2" s="378"/>
      <c r="K2" s="378"/>
      <c r="L2" s="378"/>
      <c r="M2" s="378"/>
      <c r="N2" s="378"/>
      <c r="O2" s="378"/>
      <c r="P2" s="378"/>
      <c r="Q2" s="378"/>
      <c r="R2" s="378"/>
      <c r="S2" s="378"/>
      <c r="T2" s="378"/>
    </row>
    <row r="3" spans="1:20" s="34" customFormat="1" ht="15.75">
      <c r="A3" s="378" t="s">
        <v>189</v>
      </c>
      <c r="B3" s="378"/>
      <c r="C3" s="378"/>
      <c r="D3" s="378"/>
      <c r="E3" s="378"/>
      <c r="F3" s="378"/>
      <c r="G3" s="378"/>
      <c r="H3" s="378"/>
      <c r="I3" s="378"/>
      <c r="J3" s="378"/>
      <c r="K3" s="378"/>
      <c r="L3" s="378"/>
      <c r="M3" s="378"/>
      <c r="N3" s="378"/>
      <c r="O3" s="378"/>
      <c r="P3" s="378"/>
      <c r="Q3" s="378"/>
      <c r="R3" s="378"/>
      <c r="S3" s="378"/>
      <c r="T3" s="378"/>
    </row>
    <row r="4" spans="1:20" s="34" customFormat="1" ht="15.75">
      <c r="A4" s="378" t="s">
        <v>442</v>
      </c>
      <c r="B4" s="378"/>
      <c r="C4" s="378"/>
      <c r="D4" s="378"/>
      <c r="E4" s="378"/>
      <c r="F4" s="378"/>
      <c r="G4" s="378"/>
      <c r="H4" s="378"/>
      <c r="I4" s="378"/>
      <c r="J4" s="378"/>
      <c r="K4" s="378"/>
      <c r="L4" s="378"/>
      <c r="M4" s="378"/>
      <c r="N4" s="378"/>
      <c r="O4" s="378"/>
      <c r="P4" s="378"/>
      <c r="Q4" s="378"/>
      <c r="R4" s="378"/>
      <c r="S4" s="378"/>
      <c r="T4" s="378"/>
    </row>
    <row r="5" spans="1:20" s="34" customFormat="1" ht="12.75">
      <c r="A5" s="148"/>
      <c r="B5" s="148"/>
      <c r="C5" s="148"/>
      <c r="D5" s="148"/>
      <c r="E5" s="159"/>
      <c r="F5" s="114"/>
      <c r="G5" s="148"/>
      <c r="H5" s="160"/>
      <c r="I5" s="160"/>
      <c r="J5" s="160"/>
      <c r="K5" s="104"/>
      <c r="L5" s="104"/>
      <c r="M5" s="104"/>
      <c r="N5" s="104"/>
      <c r="O5" s="148"/>
      <c r="P5" s="148"/>
      <c r="Q5" s="148"/>
      <c r="R5" s="104"/>
      <c r="S5" s="104"/>
      <c r="T5" s="104"/>
    </row>
    <row r="6" spans="1:20" s="34" customFormat="1" ht="15.75">
      <c r="A6" s="379" t="s">
        <v>362</v>
      </c>
      <c r="B6" s="379"/>
      <c r="C6" s="379"/>
      <c r="D6" s="379"/>
      <c r="E6" s="379"/>
      <c r="F6" s="379"/>
      <c r="G6" s="379"/>
      <c r="H6" s="379"/>
      <c r="I6" s="379"/>
      <c r="J6" s="379"/>
      <c r="K6" s="379"/>
      <c r="L6" s="379"/>
      <c r="M6" s="379"/>
      <c r="N6" s="379"/>
      <c r="O6" s="379"/>
      <c r="P6" s="379"/>
      <c r="Q6" s="379"/>
      <c r="R6" s="379"/>
      <c r="S6" s="379"/>
      <c r="T6" s="379"/>
    </row>
    <row r="7" spans="1:20" s="34" customFormat="1" ht="25.5" customHeight="1">
      <c r="A7" s="379" t="s">
        <v>363</v>
      </c>
      <c r="B7" s="379"/>
      <c r="C7" s="379"/>
      <c r="D7" s="379"/>
      <c r="E7" s="379"/>
      <c r="F7" s="379"/>
      <c r="G7" s="379"/>
      <c r="H7" s="379"/>
      <c r="I7" s="379"/>
      <c r="J7" s="379"/>
      <c r="K7" s="157"/>
      <c r="L7" s="157"/>
      <c r="M7" s="157"/>
      <c r="N7" s="157"/>
      <c r="O7" s="76"/>
      <c r="P7" s="76"/>
      <c r="Q7" s="76"/>
      <c r="R7" s="157"/>
      <c r="S7" s="157"/>
      <c r="T7" s="157"/>
    </row>
    <row r="8" spans="1:20" s="35" customFormat="1" ht="12.75">
      <c r="A8" s="161"/>
      <c r="B8" s="161"/>
      <c r="C8" s="161"/>
      <c r="D8" s="148"/>
      <c r="E8" s="342"/>
      <c r="F8" s="342"/>
      <c r="G8" s="58"/>
      <c r="H8" s="162"/>
      <c r="I8" s="162"/>
      <c r="J8" s="162"/>
      <c r="K8" s="163"/>
      <c r="L8" s="163"/>
      <c r="M8" s="163"/>
      <c r="N8" s="163"/>
      <c r="O8" s="58"/>
      <c r="P8" s="58"/>
      <c r="Q8" s="58"/>
      <c r="R8" s="163"/>
      <c r="S8" s="163"/>
      <c r="T8" s="163"/>
    </row>
    <row r="9" spans="1:20" s="33" customFormat="1" ht="42.75" customHeight="1">
      <c r="A9" s="377" t="s">
        <v>0</v>
      </c>
      <c r="B9" s="377"/>
      <c r="C9" s="377"/>
      <c r="D9" s="377"/>
      <c r="E9" s="377" t="s">
        <v>150</v>
      </c>
      <c r="F9" s="377" t="s">
        <v>301</v>
      </c>
      <c r="G9" s="377" t="s">
        <v>216</v>
      </c>
      <c r="H9" s="377" t="s">
        <v>1</v>
      </c>
      <c r="I9" s="377"/>
      <c r="J9" s="377"/>
      <c r="K9" s="377"/>
      <c r="L9" s="377"/>
      <c r="M9" s="128"/>
      <c r="N9" s="128"/>
      <c r="O9" s="128"/>
      <c r="P9" s="372" t="s">
        <v>191</v>
      </c>
      <c r="Q9" s="372"/>
      <c r="R9" s="372"/>
      <c r="S9" s="372" t="s">
        <v>192</v>
      </c>
      <c r="T9" s="372"/>
    </row>
    <row r="10" spans="1:20" s="33" customFormat="1" ht="91.5" customHeight="1">
      <c r="A10" s="328" t="s">
        <v>2</v>
      </c>
      <c r="B10" s="328" t="s">
        <v>3</v>
      </c>
      <c r="C10" s="328" t="s">
        <v>4</v>
      </c>
      <c r="D10" s="328" t="s">
        <v>5</v>
      </c>
      <c r="E10" s="377"/>
      <c r="F10" s="377"/>
      <c r="G10" s="377"/>
      <c r="H10" s="328" t="s">
        <v>6</v>
      </c>
      <c r="I10" s="328" t="s">
        <v>7</v>
      </c>
      <c r="J10" s="328" t="s">
        <v>8</v>
      </c>
      <c r="K10" s="328" t="s">
        <v>9</v>
      </c>
      <c r="L10" s="328" t="s">
        <v>10</v>
      </c>
      <c r="M10" s="128"/>
      <c r="N10" s="128"/>
      <c r="O10" s="128"/>
      <c r="P10" s="326" t="s">
        <v>193</v>
      </c>
      <c r="Q10" s="326" t="s">
        <v>194</v>
      </c>
      <c r="R10" s="326" t="s">
        <v>195</v>
      </c>
      <c r="S10" s="326" t="s">
        <v>196</v>
      </c>
      <c r="T10" s="326" t="s">
        <v>364</v>
      </c>
    </row>
    <row r="11" spans="1:20" s="212" customFormat="1" ht="16.5" customHeight="1">
      <c r="A11" s="373">
        <v>30</v>
      </c>
      <c r="B11" s="373"/>
      <c r="C11" s="373"/>
      <c r="D11" s="373"/>
      <c r="E11" s="359" t="s">
        <v>11</v>
      </c>
      <c r="G11" s="27" t="s">
        <v>15</v>
      </c>
      <c r="H11" s="27"/>
      <c r="I11" s="27"/>
      <c r="J11" s="27"/>
      <c r="K11" s="27"/>
      <c r="L11" s="27"/>
      <c r="M11" s="127"/>
      <c r="N11" s="127"/>
      <c r="O11" s="127"/>
      <c r="P11" s="164">
        <f>P13+P14+P16+P17+P18+P21</f>
        <v>11146147.300000001</v>
      </c>
      <c r="Q11" s="164">
        <f>Q13+Q14+Q16+Q17+Q18+Q21</f>
        <v>15645850.800000001</v>
      </c>
      <c r="R11" s="164">
        <f>R13+R14+R16+R17+R18+R21</f>
        <v>15338557.4</v>
      </c>
      <c r="S11" s="28">
        <f>R11/P11%</f>
        <v>137.6</v>
      </c>
      <c r="T11" s="28">
        <f>R11/Q11%</f>
        <v>98</v>
      </c>
    </row>
    <row r="12" spans="1:20" s="212" customFormat="1" ht="15" customHeight="1">
      <c r="A12" s="374"/>
      <c r="B12" s="374"/>
      <c r="C12" s="374"/>
      <c r="D12" s="374"/>
      <c r="E12" s="360"/>
      <c r="F12" s="359" t="s">
        <v>186</v>
      </c>
      <c r="G12" s="27" t="s">
        <v>15</v>
      </c>
      <c r="H12" s="27"/>
      <c r="I12" s="27"/>
      <c r="J12" s="27"/>
      <c r="K12" s="27"/>
      <c r="L12" s="27"/>
      <c r="M12" s="127"/>
      <c r="N12" s="127"/>
      <c r="O12" s="127"/>
      <c r="P12" s="164">
        <f>P13+P14</f>
        <v>11022128</v>
      </c>
      <c r="Q12" s="164">
        <f>Q13+Q14</f>
        <v>15144072.300000001</v>
      </c>
      <c r="R12" s="164">
        <f>R13+R14</f>
        <v>14875880.1</v>
      </c>
      <c r="S12" s="164">
        <f t="shared" ref="S12:T12" si="0">S13+S14</f>
        <v>297.3</v>
      </c>
      <c r="T12" s="164">
        <f t="shared" si="0"/>
        <v>196.6</v>
      </c>
    </row>
    <row r="13" spans="1:20" ht="36">
      <c r="A13" s="374"/>
      <c r="B13" s="374"/>
      <c r="C13" s="374"/>
      <c r="D13" s="374"/>
      <c r="E13" s="360"/>
      <c r="F13" s="360"/>
      <c r="G13" s="27" t="s">
        <v>205</v>
      </c>
      <c r="H13" s="27"/>
      <c r="I13" s="27"/>
      <c r="J13" s="27"/>
      <c r="K13" s="27"/>
      <c r="L13" s="27"/>
      <c r="M13" s="127"/>
      <c r="N13" s="127"/>
      <c r="O13" s="127"/>
      <c r="P13" s="164">
        <f>P23+P53+P119+P141</f>
        <v>7377821.5999999996</v>
      </c>
      <c r="Q13" s="164">
        <f>Q23+Q53+Q119+Q141</f>
        <v>8195362.4000000004</v>
      </c>
      <c r="R13" s="164">
        <f>R23+R53+R119+R141</f>
        <v>7987271.4000000004</v>
      </c>
      <c r="S13" s="28">
        <f t="shared" ref="S13:S81" si="1">R13/P13%</f>
        <v>108.3</v>
      </c>
      <c r="T13" s="28">
        <f t="shared" ref="T13:T80" si="2">R13/Q13%</f>
        <v>97.5</v>
      </c>
    </row>
    <row r="14" spans="1:20" ht="24">
      <c r="A14" s="374"/>
      <c r="B14" s="374"/>
      <c r="C14" s="374"/>
      <c r="D14" s="374"/>
      <c r="E14" s="360"/>
      <c r="F14" s="376"/>
      <c r="G14" s="27" t="s">
        <v>365</v>
      </c>
      <c r="H14" s="27"/>
      <c r="I14" s="27"/>
      <c r="J14" s="27"/>
      <c r="K14" s="27"/>
      <c r="L14" s="27"/>
      <c r="M14" s="127" t="e">
        <f>M24+M54</f>
        <v>#REF!</v>
      </c>
      <c r="N14" s="127"/>
      <c r="O14" s="127"/>
      <c r="P14" s="164">
        <f>P24+P54</f>
        <v>3644306.4</v>
      </c>
      <c r="Q14" s="164">
        <f>Q24+Q54+Q120</f>
        <v>6948709.9000000004</v>
      </c>
      <c r="R14" s="164">
        <f>R24+R54+R120</f>
        <v>6888608.7000000002</v>
      </c>
      <c r="S14" s="28">
        <f t="shared" si="1"/>
        <v>189</v>
      </c>
      <c r="T14" s="28">
        <f t="shared" si="2"/>
        <v>99.1</v>
      </c>
    </row>
    <row r="15" spans="1:20" ht="15" customHeight="1">
      <c r="A15" s="374"/>
      <c r="B15" s="374"/>
      <c r="C15" s="374"/>
      <c r="D15" s="374"/>
      <c r="E15" s="360"/>
      <c r="F15" s="359" t="s">
        <v>366</v>
      </c>
      <c r="G15" s="27" t="s">
        <v>15</v>
      </c>
      <c r="H15" s="27"/>
      <c r="I15" s="27"/>
      <c r="J15" s="27"/>
      <c r="K15" s="27"/>
      <c r="L15" s="27"/>
      <c r="M15" s="127"/>
      <c r="N15" s="127"/>
      <c r="O15" s="127"/>
      <c r="P15" s="164">
        <f>P16+P17</f>
        <v>8395.7000000000007</v>
      </c>
      <c r="Q15" s="164">
        <f t="shared" ref="Q15:T15" si="3">Q16+Q17</f>
        <v>35435</v>
      </c>
      <c r="R15" s="164">
        <f t="shared" si="3"/>
        <v>34362.800000000003</v>
      </c>
      <c r="S15" s="164">
        <f t="shared" si="3"/>
        <v>518.6</v>
      </c>
      <c r="T15" s="164">
        <f t="shared" si="3"/>
        <v>196.6</v>
      </c>
    </row>
    <row r="16" spans="1:20" ht="36" customHeight="1">
      <c r="A16" s="374"/>
      <c r="B16" s="374"/>
      <c r="C16" s="374"/>
      <c r="D16" s="374"/>
      <c r="E16" s="360"/>
      <c r="F16" s="360"/>
      <c r="G16" s="27" t="s">
        <v>205</v>
      </c>
      <c r="H16" s="27"/>
      <c r="I16" s="27"/>
      <c r="J16" s="27"/>
      <c r="K16" s="27"/>
      <c r="L16" s="27"/>
      <c r="M16" s="127"/>
      <c r="N16" s="127"/>
      <c r="O16" s="127"/>
      <c r="P16" s="164">
        <f>P78</f>
        <v>8139.5</v>
      </c>
      <c r="Q16" s="164">
        <f>Q78</f>
        <v>35178.800000000003</v>
      </c>
      <c r="R16" s="164">
        <f>R78</f>
        <v>34107.5</v>
      </c>
      <c r="S16" s="28">
        <f t="shared" si="1"/>
        <v>419</v>
      </c>
      <c r="T16" s="28">
        <f t="shared" si="2"/>
        <v>97</v>
      </c>
    </row>
    <row r="17" spans="1:20" ht="24">
      <c r="A17" s="374"/>
      <c r="B17" s="374"/>
      <c r="C17" s="374"/>
      <c r="D17" s="374"/>
      <c r="E17" s="360"/>
      <c r="F17" s="376"/>
      <c r="G17" s="27" t="s">
        <v>365</v>
      </c>
      <c r="H17" s="27"/>
      <c r="I17" s="27"/>
      <c r="J17" s="27"/>
      <c r="K17" s="27"/>
      <c r="L17" s="27"/>
      <c r="M17" s="127"/>
      <c r="N17" s="127"/>
      <c r="O17" s="127"/>
      <c r="P17" s="164">
        <f>P115</f>
        <v>256.2</v>
      </c>
      <c r="Q17" s="164">
        <f>Q115</f>
        <v>256.2</v>
      </c>
      <c r="R17" s="164">
        <f>R115</f>
        <v>255.3</v>
      </c>
      <c r="S17" s="28">
        <f t="shared" si="1"/>
        <v>99.6</v>
      </c>
      <c r="T17" s="28">
        <f t="shared" si="2"/>
        <v>99.6</v>
      </c>
    </row>
    <row r="18" spans="1:20" ht="15" customHeight="1">
      <c r="A18" s="374"/>
      <c r="B18" s="374"/>
      <c r="C18" s="374"/>
      <c r="D18" s="374"/>
      <c r="E18" s="360"/>
      <c r="F18" s="359" t="s">
        <v>338</v>
      </c>
      <c r="G18" s="27" t="s">
        <v>15</v>
      </c>
      <c r="H18" s="27"/>
      <c r="I18" s="27"/>
      <c r="J18" s="27"/>
      <c r="K18" s="27"/>
      <c r="L18" s="27"/>
      <c r="M18" s="127"/>
      <c r="N18" s="127"/>
      <c r="O18" s="127"/>
      <c r="P18" s="164">
        <f>P19+P20</f>
        <v>108623.6</v>
      </c>
      <c r="Q18" s="164">
        <f t="shared" ref="Q18:T18" si="4">Q19+Q20</f>
        <v>457356</v>
      </c>
      <c r="R18" s="164">
        <f t="shared" si="4"/>
        <v>419327</v>
      </c>
      <c r="S18" s="164">
        <f t="shared" si="4"/>
        <v>287.89999999999998</v>
      </c>
      <c r="T18" s="164">
        <f t="shared" si="4"/>
        <v>189.2</v>
      </c>
    </row>
    <row r="19" spans="1:20" ht="42.75" customHeight="1">
      <c r="A19" s="374"/>
      <c r="B19" s="374"/>
      <c r="C19" s="374"/>
      <c r="D19" s="374"/>
      <c r="E19" s="360"/>
      <c r="F19" s="360"/>
      <c r="G19" s="27" t="s">
        <v>205</v>
      </c>
      <c r="H19" s="27"/>
      <c r="I19" s="27"/>
      <c r="J19" s="27"/>
      <c r="K19" s="27"/>
      <c r="L19" s="27"/>
      <c r="M19" s="127"/>
      <c r="N19" s="127"/>
      <c r="O19" s="127"/>
      <c r="P19" s="164">
        <f>P59</f>
        <v>108623.6</v>
      </c>
      <c r="Q19" s="164">
        <f>Q59</f>
        <v>350668.4</v>
      </c>
      <c r="R19" s="164">
        <f>R59</f>
        <v>312687.5</v>
      </c>
      <c r="S19" s="28">
        <f t="shared" si="1"/>
        <v>287.89999999999998</v>
      </c>
      <c r="T19" s="28">
        <f t="shared" si="2"/>
        <v>89.2</v>
      </c>
    </row>
    <row r="20" spans="1:20" ht="24">
      <c r="A20" s="374"/>
      <c r="B20" s="374"/>
      <c r="C20" s="374"/>
      <c r="D20" s="374"/>
      <c r="E20" s="360"/>
      <c r="F20" s="360"/>
      <c r="G20" s="27" t="s">
        <v>365</v>
      </c>
      <c r="H20" s="27"/>
      <c r="I20" s="27"/>
      <c r="J20" s="27"/>
      <c r="K20" s="27"/>
      <c r="L20" s="27"/>
      <c r="M20" s="127"/>
      <c r="N20" s="127"/>
      <c r="O20" s="127"/>
      <c r="P20" s="164"/>
      <c r="Q20" s="164">
        <f>Q60</f>
        <v>106687.6</v>
      </c>
      <c r="R20" s="164">
        <f>R60</f>
        <v>106639.5</v>
      </c>
      <c r="S20" s="28"/>
      <c r="T20" s="28">
        <f t="shared" ref="T20" si="5">R20/Q20%</f>
        <v>100</v>
      </c>
    </row>
    <row r="21" spans="1:20" ht="60">
      <c r="A21" s="375"/>
      <c r="B21" s="375"/>
      <c r="C21" s="375"/>
      <c r="D21" s="375"/>
      <c r="E21" s="376"/>
      <c r="F21" s="327" t="s">
        <v>339</v>
      </c>
      <c r="G21" s="27" t="s">
        <v>205</v>
      </c>
      <c r="H21" s="27"/>
      <c r="I21" s="27"/>
      <c r="J21" s="27"/>
      <c r="K21" s="27"/>
      <c r="L21" s="27"/>
      <c r="M21" s="127"/>
      <c r="N21" s="127"/>
      <c r="O21" s="127"/>
      <c r="P21" s="164">
        <f>P106</f>
        <v>7000</v>
      </c>
      <c r="Q21" s="164">
        <f>Q106</f>
        <v>8987.5</v>
      </c>
      <c r="R21" s="164">
        <f>R106</f>
        <v>8987.5</v>
      </c>
      <c r="S21" s="28">
        <f t="shared" si="1"/>
        <v>128.4</v>
      </c>
      <c r="T21" s="28">
        <f t="shared" si="2"/>
        <v>100</v>
      </c>
    </row>
    <row r="22" spans="1:20">
      <c r="A22" s="369" t="s">
        <v>12</v>
      </c>
      <c r="B22" s="369" t="s">
        <v>13</v>
      </c>
      <c r="C22" s="369"/>
      <c r="D22" s="369"/>
      <c r="E22" s="356" t="s">
        <v>14</v>
      </c>
      <c r="F22" s="356" t="s">
        <v>186</v>
      </c>
      <c r="G22" s="335" t="s">
        <v>15</v>
      </c>
      <c r="H22" s="30">
        <v>843</v>
      </c>
      <c r="I22" s="30">
        <v>10</v>
      </c>
      <c r="J22" s="31" t="s">
        <v>170</v>
      </c>
      <c r="K22" s="31" t="s">
        <v>17</v>
      </c>
      <c r="L22" s="334"/>
      <c r="M22" s="1" t="e">
        <f>M23+M24</f>
        <v>#REF!</v>
      </c>
      <c r="P22" s="77">
        <f>P23+P24</f>
        <v>4028700.2</v>
      </c>
      <c r="Q22" s="77">
        <f>Q23+Q24</f>
        <v>4405922.8</v>
      </c>
      <c r="R22" s="77">
        <f>R23+R24</f>
        <v>4356041.7</v>
      </c>
      <c r="S22" s="3">
        <f t="shared" si="1"/>
        <v>108.1</v>
      </c>
      <c r="T22" s="3">
        <f t="shared" si="2"/>
        <v>98.9</v>
      </c>
    </row>
    <row r="23" spans="1:20" ht="36">
      <c r="A23" s="370"/>
      <c r="B23" s="370"/>
      <c r="C23" s="370"/>
      <c r="D23" s="370"/>
      <c r="E23" s="357"/>
      <c r="F23" s="357"/>
      <c r="G23" s="335" t="s">
        <v>205</v>
      </c>
      <c r="H23" s="30"/>
      <c r="I23" s="30"/>
      <c r="J23" s="31"/>
      <c r="K23" s="31"/>
      <c r="L23" s="334"/>
      <c r="M23" s="1" t="e">
        <f>#REF!+#REF!+#REF!+#REF!+#REF!+#REF!+#REF!+#REF!+#REF!+#REF!+#REF!+#REF!+#REF!+#REF!+#REF!+#REF!+#REF!+4164.3</f>
        <v>#REF!</v>
      </c>
      <c r="P23" s="77">
        <f>P26+P27+P28+P29+P30+P33+P34+P35+P36+P37+P38+P39+P40+P44+P45+P47+P49+P50-8321.4-200867</f>
        <v>2531571.7999999998</v>
      </c>
      <c r="Q23" s="77">
        <f>Q26+Q27+Q28+Q29+Q30+Q33+Q34+Q35+Q36+Q37+Q38+Q39+Q40+Q44+Q45+Q47+Q49+Q50-177044.6</f>
        <v>2591309.7999999998</v>
      </c>
      <c r="R23" s="77">
        <f>R26+R27+R28+R29+R30+R33+R34+R35+R36+R37+R38+R39+R40+R44+R45+R47+R49+R50-177044.6</f>
        <v>2569631.7999999998</v>
      </c>
      <c r="S23" s="3">
        <f t="shared" si="1"/>
        <v>101.5</v>
      </c>
      <c r="T23" s="3">
        <f t="shared" si="2"/>
        <v>99.2</v>
      </c>
    </row>
    <row r="24" spans="1:20" ht="24">
      <c r="A24" s="371"/>
      <c r="B24" s="371"/>
      <c r="C24" s="371"/>
      <c r="D24" s="371"/>
      <c r="E24" s="358"/>
      <c r="F24" s="358"/>
      <c r="G24" s="333" t="s">
        <v>365</v>
      </c>
      <c r="H24" s="30"/>
      <c r="I24" s="30"/>
      <c r="J24" s="31"/>
      <c r="K24" s="31"/>
      <c r="L24" s="340"/>
      <c r="M24" s="1" t="e">
        <f>#REF!+#REF!+#REF!+#REF!+#REF!+#REF!-4164.3</f>
        <v>#REF!</v>
      </c>
      <c r="P24" s="165">
        <f>P31+P32+P41+P42+P43+8321.4+200867</f>
        <v>1497128.4</v>
      </c>
      <c r="Q24" s="165">
        <f>Q31+Q32+Q41+Q42+Q43+177044.6</f>
        <v>1814613</v>
      </c>
      <c r="R24" s="165">
        <f>R31+R32+R41+R42+R43+177044.6</f>
        <v>1786409.9</v>
      </c>
      <c r="S24" s="3">
        <f t="shared" si="1"/>
        <v>119.3</v>
      </c>
      <c r="T24" s="3">
        <f t="shared" si="2"/>
        <v>98.4</v>
      </c>
    </row>
    <row r="25" spans="1:20" ht="60">
      <c r="A25" s="31" t="s">
        <v>12</v>
      </c>
      <c r="B25" s="31" t="s">
        <v>13</v>
      </c>
      <c r="C25" s="31" t="s">
        <v>18</v>
      </c>
      <c r="D25" s="31"/>
      <c r="E25" s="335" t="s">
        <v>19</v>
      </c>
      <c r="F25" s="335" t="s">
        <v>186</v>
      </c>
      <c r="G25" s="335"/>
      <c r="H25" s="30">
        <v>843</v>
      </c>
      <c r="I25" s="334">
        <v>10</v>
      </c>
      <c r="J25" s="29" t="s">
        <v>171</v>
      </c>
      <c r="K25" s="29">
        <v>3010100000</v>
      </c>
      <c r="L25" s="4"/>
      <c r="P25" s="77">
        <f>SUM(P26:P45)</f>
        <v>4020374.4</v>
      </c>
      <c r="Q25" s="77">
        <f>SUM(Q26:Q45)</f>
        <v>4400564.2</v>
      </c>
      <c r="R25" s="77">
        <f>SUM(R26:R45)</f>
        <v>4351856.5999999996</v>
      </c>
      <c r="S25" s="3">
        <f t="shared" si="1"/>
        <v>108.2</v>
      </c>
      <c r="T25" s="3">
        <f t="shared" si="2"/>
        <v>98.9</v>
      </c>
    </row>
    <row r="26" spans="1:20" ht="36">
      <c r="A26" s="31" t="s">
        <v>12</v>
      </c>
      <c r="B26" s="31" t="s">
        <v>13</v>
      </c>
      <c r="C26" s="31" t="s">
        <v>18</v>
      </c>
      <c r="D26" s="31" t="s">
        <v>18</v>
      </c>
      <c r="E26" s="335" t="s">
        <v>20</v>
      </c>
      <c r="F26" s="335" t="s">
        <v>186</v>
      </c>
      <c r="G26" s="335" t="s">
        <v>205</v>
      </c>
      <c r="H26" s="30">
        <v>843</v>
      </c>
      <c r="I26" s="334">
        <v>10</v>
      </c>
      <c r="J26" s="29" t="s">
        <v>21</v>
      </c>
      <c r="K26" s="29" t="s">
        <v>22</v>
      </c>
      <c r="L26" s="334">
        <v>313</v>
      </c>
      <c r="P26" s="166">
        <v>657719.4</v>
      </c>
      <c r="Q26" s="166">
        <v>655719.4</v>
      </c>
      <c r="R26" s="167">
        <v>647023.5</v>
      </c>
      <c r="S26" s="3">
        <f t="shared" si="1"/>
        <v>98.4</v>
      </c>
      <c r="T26" s="3">
        <f t="shared" si="2"/>
        <v>98.7</v>
      </c>
    </row>
    <row r="27" spans="1:20" ht="36">
      <c r="A27" s="31" t="s">
        <v>12</v>
      </c>
      <c r="B27" s="31" t="s">
        <v>13</v>
      </c>
      <c r="C27" s="31" t="s">
        <v>18</v>
      </c>
      <c r="D27" s="31" t="s">
        <v>16</v>
      </c>
      <c r="E27" s="335" t="s">
        <v>23</v>
      </c>
      <c r="F27" s="335" t="s">
        <v>186</v>
      </c>
      <c r="G27" s="335" t="s">
        <v>205</v>
      </c>
      <c r="H27" s="30">
        <v>843</v>
      </c>
      <c r="I27" s="334">
        <v>10</v>
      </c>
      <c r="J27" s="29" t="s">
        <v>21</v>
      </c>
      <c r="K27" s="29" t="s">
        <v>24</v>
      </c>
      <c r="L27" s="334">
        <v>313</v>
      </c>
      <c r="P27" s="25">
        <v>44799.5</v>
      </c>
      <c r="Q27" s="25">
        <v>44799.5</v>
      </c>
      <c r="R27" s="167">
        <v>42501.4</v>
      </c>
      <c r="S27" s="3">
        <f t="shared" si="1"/>
        <v>94.9</v>
      </c>
      <c r="T27" s="3">
        <f t="shared" si="2"/>
        <v>94.9</v>
      </c>
    </row>
    <row r="28" spans="1:20" ht="60">
      <c r="A28" s="31" t="s">
        <v>12</v>
      </c>
      <c r="B28" s="31" t="s">
        <v>13</v>
      </c>
      <c r="C28" s="31" t="s">
        <v>18</v>
      </c>
      <c r="D28" s="31" t="s">
        <v>21</v>
      </c>
      <c r="E28" s="335" t="s">
        <v>25</v>
      </c>
      <c r="F28" s="335" t="s">
        <v>186</v>
      </c>
      <c r="G28" s="335" t="s">
        <v>205</v>
      </c>
      <c r="H28" s="30">
        <v>843</v>
      </c>
      <c r="I28" s="334">
        <v>10</v>
      </c>
      <c r="J28" s="29" t="s">
        <v>21</v>
      </c>
      <c r="K28" s="29" t="s">
        <v>26</v>
      </c>
      <c r="L28" s="334">
        <v>313</v>
      </c>
      <c r="P28" s="168">
        <v>7290.4</v>
      </c>
      <c r="Q28" s="168">
        <v>7290.4</v>
      </c>
      <c r="R28" s="167">
        <v>7166.7</v>
      </c>
      <c r="S28" s="3">
        <f t="shared" si="1"/>
        <v>98.3</v>
      </c>
      <c r="T28" s="3">
        <f t="shared" si="2"/>
        <v>98.3</v>
      </c>
    </row>
    <row r="29" spans="1:20" ht="48">
      <c r="A29" s="31" t="s">
        <v>12</v>
      </c>
      <c r="B29" s="31" t="s">
        <v>13</v>
      </c>
      <c r="C29" s="31" t="s">
        <v>18</v>
      </c>
      <c r="D29" s="31" t="s">
        <v>28</v>
      </c>
      <c r="E29" s="335" t="s">
        <v>29</v>
      </c>
      <c r="F29" s="335" t="s">
        <v>186</v>
      </c>
      <c r="G29" s="335" t="s">
        <v>205</v>
      </c>
      <c r="H29" s="30">
        <v>843</v>
      </c>
      <c r="I29" s="334">
        <v>10</v>
      </c>
      <c r="J29" s="29" t="s">
        <v>21</v>
      </c>
      <c r="K29" s="29" t="s">
        <v>30</v>
      </c>
      <c r="L29" s="29" t="s">
        <v>27</v>
      </c>
      <c r="P29" s="166">
        <v>1558978</v>
      </c>
      <c r="Q29" s="166">
        <v>1617662</v>
      </c>
      <c r="R29" s="167">
        <v>1615107.3</v>
      </c>
      <c r="S29" s="3">
        <f t="shared" si="1"/>
        <v>103.6</v>
      </c>
      <c r="T29" s="3">
        <f t="shared" si="2"/>
        <v>99.8</v>
      </c>
    </row>
    <row r="30" spans="1:20" ht="84">
      <c r="A30" s="31" t="s">
        <v>12</v>
      </c>
      <c r="B30" s="31" t="s">
        <v>13</v>
      </c>
      <c r="C30" s="31" t="s">
        <v>18</v>
      </c>
      <c r="D30" s="31" t="s">
        <v>31</v>
      </c>
      <c r="E30" s="335" t="s">
        <v>32</v>
      </c>
      <c r="F30" s="335" t="s">
        <v>186</v>
      </c>
      <c r="G30" s="335" t="s">
        <v>205</v>
      </c>
      <c r="H30" s="30">
        <v>843</v>
      </c>
      <c r="I30" s="334">
        <v>10</v>
      </c>
      <c r="J30" s="29" t="s">
        <v>21</v>
      </c>
      <c r="K30" s="29" t="s">
        <v>33</v>
      </c>
      <c r="L30" s="334">
        <v>321</v>
      </c>
      <c r="P30" s="168">
        <v>12790.8</v>
      </c>
      <c r="Q30" s="168">
        <v>12790.8</v>
      </c>
      <c r="R30" s="167">
        <v>12489.5</v>
      </c>
      <c r="S30" s="3">
        <f t="shared" si="1"/>
        <v>97.6</v>
      </c>
      <c r="T30" s="3">
        <f t="shared" si="2"/>
        <v>97.6</v>
      </c>
    </row>
    <row r="31" spans="1:20" ht="24">
      <c r="A31" s="31" t="s">
        <v>12</v>
      </c>
      <c r="B31" s="31" t="s">
        <v>13</v>
      </c>
      <c r="C31" s="31" t="s">
        <v>18</v>
      </c>
      <c r="D31" s="31" t="s">
        <v>34</v>
      </c>
      <c r="E31" s="335" t="s">
        <v>35</v>
      </c>
      <c r="F31" s="335" t="s">
        <v>186</v>
      </c>
      <c r="G31" s="335" t="s">
        <v>365</v>
      </c>
      <c r="H31" s="30">
        <v>843</v>
      </c>
      <c r="I31" s="334">
        <v>10</v>
      </c>
      <c r="J31" s="29" t="s">
        <v>21</v>
      </c>
      <c r="K31" s="29" t="s">
        <v>36</v>
      </c>
      <c r="L31" s="334" t="s">
        <v>159</v>
      </c>
      <c r="P31" s="168">
        <v>1185594.1000000001</v>
      </c>
      <c r="Q31" s="168">
        <v>1532968.7</v>
      </c>
      <c r="R31" s="77">
        <v>1505836.6</v>
      </c>
      <c r="S31" s="3">
        <f t="shared" si="1"/>
        <v>127</v>
      </c>
      <c r="T31" s="3">
        <f t="shared" si="2"/>
        <v>98.2</v>
      </c>
    </row>
    <row r="32" spans="1:20" ht="36">
      <c r="A32" s="31" t="s">
        <v>12</v>
      </c>
      <c r="B32" s="31" t="s">
        <v>13</v>
      </c>
      <c r="C32" s="31" t="s">
        <v>18</v>
      </c>
      <c r="D32" s="31" t="s">
        <v>38</v>
      </c>
      <c r="E32" s="335" t="s">
        <v>39</v>
      </c>
      <c r="F32" s="335" t="s">
        <v>186</v>
      </c>
      <c r="G32" s="335" t="s">
        <v>365</v>
      </c>
      <c r="H32" s="30">
        <v>843</v>
      </c>
      <c r="I32" s="334">
        <v>10</v>
      </c>
      <c r="J32" s="29" t="s">
        <v>21</v>
      </c>
      <c r="K32" s="29" t="s">
        <v>40</v>
      </c>
      <c r="L32" s="334">
        <v>313</v>
      </c>
      <c r="P32" s="168">
        <v>66315.5</v>
      </c>
      <c r="Q32" s="168">
        <v>68569.3</v>
      </c>
      <c r="R32" s="77">
        <v>67913.399999999994</v>
      </c>
      <c r="S32" s="3">
        <f t="shared" si="1"/>
        <v>102.4</v>
      </c>
      <c r="T32" s="3">
        <f t="shared" si="2"/>
        <v>99</v>
      </c>
    </row>
    <row r="33" spans="1:20" ht="60">
      <c r="A33" s="31" t="s">
        <v>12</v>
      </c>
      <c r="B33" s="31" t="s">
        <v>13</v>
      </c>
      <c r="C33" s="31" t="s">
        <v>18</v>
      </c>
      <c r="D33" s="31" t="s">
        <v>41</v>
      </c>
      <c r="E33" s="335" t="s">
        <v>42</v>
      </c>
      <c r="F33" s="335" t="s">
        <v>186</v>
      </c>
      <c r="G33" s="335" t="s">
        <v>205</v>
      </c>
      <c r="H33" s="30">
        <v>843</v>
      </c>
      <c r="I33" s="334">
        <v>10</v>
      </c>
      <c r="J33" s="29" t="s">
        <v>21</v>
      </c>
      <c r="K33" s="29" t="s">
        <v>43</v>
      </c>
      <c r="L33" s="334">
        <v>321</v>
      </c>
      <c r="P33" s="168">
        <v>20000</v>
      </c>
      <c r="Q33" s="168">
        <v>20000</v>
      </c>
      <c r="R33" s="167">
        <v>20000</v>
      </c>
      <c r="S33" s="3">
        <f t="shared" si="1"/>
        <v>100</v>
      </c>
      <c r="T33" s="3">
        <f t="shared" si="2"/>
        <v>100</v>
      </c>
    </row>
    <row r="34" spans="1:20" ht="84">
      <c r="A34" s="31" t="s">
        <v>12</v>
      </c>
      <c r="B34" s="31" t="s">
        <v>13</v>
      </c>
      <c r="C34" s="31" t="s">
        <v>18</v>
      </c>
      <c r="D34" s="31" t="s">
        <v>44</v>
      </c>
      <c r="E34" s="335" t="s">
        <v>367</v>
      </c>
      <c r="F34" s="335" t="s">
        <v>186</v>
      </c>
      <c r="G34" s="335" t="s">
        <v>205</v>
      </c>
      <c r="H34" s="30">
        <v>843</v>
      </c>
      <c r="I34" s="334">
        <v>10</v>
      </c>
      <c r="J34" s="29" t="s">
        <v>21</v>
      </c>
      <c r="K34" s="29" t="s">
        <v>45</v>
      </c>
      <c r="L34" s="30">
        <v>313</v>
      </c>
      <c r="P34" s="168">
        <v>4103.1000000000004</v>
      </c>
      <c r="Q34" s="168">
        <v>8985.5</v>
      </c>
      <c r="R34" s="167">
        <v>8985.5</v>
      </c>
      <c r="S34" s="3">
        <f t="shared" si="1"/>
        <v>219</v>
      </c>
      <c r="T34" s="3">
        <f t="shared" si="2"/>
        <v>100</v>
      </c>
    </row>
    <row r="35" spans="1:20" ht="72">
      <c r="A35" s="31" t="s">
        <v>12</v>
      </c>
      <c r="B35" s="31" t="s">
        <v>13</v>
      </c>
      <c r="C35" s="31" t="s">
        <v>18</v>
      </c>
      <c r="D35" s="31" t="s">
        <v>46</v>
      </c>
      <c r="E35" s="335" t="s">
        <v>47</v>
      </c>
      <c r="F35" s="335" t="s">
        <v>186</v>
      </c>
      <c r="G35" s="335" t="s">
        <v>205</v>
      </c>
      <c r="H35" s="30">
        <v>843</v>
      </c>
      <c r="I35" s="334">
        <v>10</v>
      </c>
      <c r="J35" s="29" t="s">
        <v>21</v>
      </c>
      <c r="K35" s="29" t="s">
        <v>48</v>
      </c>
      <c r="L35" s="334" t="s">
        <v>368</v>
      </c>
      <c r="P35" s="168">
        <v>15919.7</v>
      </c>
      <c r="Q35" s="168">
        <v>17919.7</v>
      </c>
      <c r="R35" s="77">
        <v>16533.8</v>
      </c>
      <c r="S35" s="3">
        <f t="shared" si="1"/>
        <v>103.9</v>
      </c>
      <c r="T35" s="3">
        <f t="shared" si="2"/>
        <v>92.3</v>
      </c>
    </row>
    <row r="36" spans="1:20" ht="36">
      <c r="A36" s="31" t="s">
        <v>12</v>
      </c>
      <c r="B36" s="31" t="s">
        <v>13</v>
      </c>
      <c r="C36" s="31" t="s">
        <v>18</v>
      </c>
      <c r="D36" s="31" t="s">
        <v>49</v>
      </c>
      <c r="E36" s="335" t="s">
        <v>50</v>
      </c>
      <c r="F36" s="335" t="s">
        <v>186</v>
      </c>
      <c r="G36" s="335" t="s">
        <v>205</v>
      </c>
      <c r="H36" s="17">
        <v>843</v>
      </c>
      <c r="I36" s="338">
        <v>10</v>
      </c>
      <c r="J36" s="18" t="s">
        <v>21</v>
      </c>
      <c r="K36" s="29" t="s">
        <v>51</v>
      </c>
      <c r="L36" s="334">
        <v>313</v>
      </c>
      <c r="P36" s="168">
        <v>7597.8</v>
      </c>
      <c r="Q36" s="168">
        <v>8604.5</v>
      </c>
      <c r="R36" s="167">
        <v>8390.2999999999993</v>
      </c>
      <c r="S36" s="3">
        <f t="shared" si="1"/>
        <v>110.4</v>
      </c>
      <c r="T36" s="3">
        <f t="shared" si="2"/>
        <v>97.5</v>
      </c>
    </row>
    <row r="37" spans="1:20" ht="60">
      <c r="A37" s="31" t="s">
        <v>12</v>
      </c>
      <c r="B37" s="31" t="s">
        <v>13</v>
      </c>
      <c r="C37" s="31" t="s">
        <v>18</v>
      </c>
      <c r="D37" s="31" t="s">
        <v>52</v>
      </c>
      <c r="E37" s="335" t="s">
        <v>53</v>
      </c>
      <c r="F37" s="335" t="s">
        <v>186</v>
      </c>
      <c r="G37" s="335" t="s">
        <v>205</v>
      </c>
      <c r="H37" s="17">
        <v>843</v>
      </c>
      <c r="I37" s="338">
        <v>10</v>
      </c>
      <c r="J37" s="18" t="s">
        <v>21</v>
      </c>
      <c r="K37" s="29" t="s">
        <v>54</v>
      </c>
      <c r="L37" s="5">
        <v>313</v>
      </c>
      <c r="P37" s="168">
        <v>659.4</v>
      </c>
      <c r="Q37" s="168">
        <v>659.9</v>
      </c>
      <c r="R37" s="167">
        <v>655.29999999999995</v>
      </c>
      <c r="S37" s="3">
        <f t="shared" si="1"/>
        <v>99.4</v>
      </c>
      <c r="T37" s="3">
        <f t="shared" si="2"/>
        <v>99.3</v>
      </c>
    </row>
    <row r="38" spans="1:20" ht="36">
      <c r="A38" s="31" t="s">
        <v>12</v>
      </c>
      <c r="B38" s="31" t="s">
        <v>13</v>
      </c>
      <c r="C38" s="31" t="s">
        <v>18</v>
      </c>
      <c r="D38" s="31" t="s">
        <v>55</v>
      </c>
      <c r="E38" s="335" t="s">
        <v>56</v>
      </c>
      <c r="F38" s="335" t="s">
        <v>186</v>
      </c>
      <c r="G38" s="335" t="s">
        <v>205</v>
      </c>
      <c r="H38" s="17">
        <v>843</v>
      </c>
      <c r="I38" s="338">
        <v>10</v>
      </c>
      <c r="J38" s="18" t="s">
        <v>18</v>
      </c>
      <c r="K38" s="29" t="s">
        <v>57</v>
      </c>
      <c r="L38" s="334">
        <v>312</v>
      </c>
      <c r="P38" s="168">
        <v>119319.7</v>
      </c>
      <c r="Q38" s="168">
        <v>119319.7</v>
      </c>
      <c r="R38" s="167">
        <v>116672.6</v>
      </c>
      <c r="S38" s="3">
        <f t="shared" si="1"/>
        <v>97.8</v>
      </c>
      <c r="T38" s="3">
        <f t="shared" si="2"/>
        <v>97.8</v>
      </c>
    </row>
    <row r="39" spans="1:20" ht="36">
      <c r="A39" s="31" t="s">
        <v>12</v>
      </c>
      <c r="B39" s="31" t="s">
        <v>13</v>
      </c>
      <c r="C39" s="31" t="s">
        <v>18</v>
      </c>
      <c r="D39" s="31" t="s">
        <v>58</v>
      </c>
      <c r="E39" s="335" t="s">
        <v>59</v>
      </c>
      <c r="F39" s="335" t="s">
        <v>186</v>
      </c>
      <c r="G39" s="335" t="s">
        <v>205</v>
      </c>
      <c r="H39" s="30">
        <v>843</v>
      </c>
      <c r="I39" s="334">
        <v>10</v>
      </c>
      <c r="J39" s="29" t="s">
        <v>21</v>
      </c>
      <c r="K39" s="29" t="s">
        <v>60</v>
      </c>
      <c r="L39" s="334">
        <v>313</v>
      </c>
      <c r="P39" s="168">
        <v>23880</v>
      </c>
      <c r="Q39" s="168">
        <v>21380</v>
      </c>
      <c r="R39" s="167">
        <v>20442.2</v>
      </c>
      <c r="S39" s="3">
        <f t="shared" si="1"/>
        <v>85.6</v>
      </c>
      <c r="T39" s="3">
        <f t="shared" si="2"/>
        <v>95.6</v>
      </c>
    </row>
    <row r="40" spans="1:20" ht="84">
      <c r="A40" s="31" t="s">
        <v>12</v>
      </c>
      <c r="B40" s="31" t="s">
        <v>13</v>
      </c>
      <c r="C40" s="31" t="s">
        <v>18</v>
      </c>
      <c r="D40" s="31" t="s">
        <v>61</v>
      </c>
      <c r="E40" s="335" t="s">
        <v>158</v>
      </c>
      <c r="F40" s="335" t="s">
        <v>186</v>
      </c>
      <c r="G40" s="335" t="s">
        <v>205</v>
      </c>
      <c r="H40" s="17">
        <v>843</v>
      </c>
      <c r="I40" s="338">
        <v>10</v>
      </c>
      <c r="J40" s="18" t="s">
        <v>18</v>
      </c>
      <c r="K40" s="29" t="s">
        <v>62</v>
      </c>
      <c r="L40" s="334">
        <v>312</v>
      </c>
      <c r="P40" s="168">
        <v>643.4</v>
      </c>
      <c r="Q40" s="168">
        <v>643.4</v>
      </c>
      <c r="R40" s="167">
        <v>621.70000000000005</v>
      </c>
      <c r="S40" s="3">
        <f t="shared" si="1"/>
        <v>96.6</v>
      </c>
      <c r="T40" s="3">
        <f t="shared" si="2"/>
        <v>96.6</v>
      </c>
    </row>
    <row r="41" spans="1:20" ht="60">
      <c r="A41" s="31" t="s">
        <v>12</v>
      </c>
      <c r="B41" s="31" t="s">
        <v>13</v>
      </c>
      <c r="C41" s="31" t="s">
        <v>18</v>
      </c>
      <c r="D41" s="31" t="s">
        <v>63</v>
      </c>
      <c r="E41" s="335" t="s">
        <v>64</v>
      </c>
      <c r="F41" s="335" t="s">
        <v>186</v>
      </c>
      <c r="G41" s="335" t="s">
        <v>365</v>
      </c>
      <c r="H41" s="17">
        <v>843</v>
      </c>
      <c r="I41" s="338">
        <v>10</v>
      </c>
      <c r="J41" s="18" t="s">
        <v>369</v>
      </c>
      <c r="K41" s="29" t="s">
        <v>65</v>
      </c>
      <c r="L41" s="334" t="s">
        <v>370</v>
      </c>
      <c r="P41" s="168">
        <v>35755.300000000003</v>
      </c>
      <c r="Q41" s="168">
        <v>35755.300000000003</v>
      </c>
      <c r="R41" s="77">
        <v>35381.699999999997</v>
      </c>
      <c r="S41" s="3">
        <f t="shared" si="1"/>
        <v>99</v>
      </c>
      <c r="T41" s="3">
        <f t="shared" si="2"/>
        <v>99</v>
      </c>
    </row>
    <row r="42" spans="1:20" ht="60">
      <c r="A42" s="31" t="s">
        <v>12</v>
      </c>
      <c r="B42" s="31" t="s">
        <v>13</v>
      </c>
      <c r="C42" s="31" t="s">
        <v>18</v>
      </c>
      <c r="D42" s="31" t="s">
        <v>66</v>
      </c>
      <c r="E42" s="335" t="s">
        <v>67</v>
      </c>
      <c r="F42" s="335" t="s">
        <v>186</v>
      </c>
      <c r="G42" s="335" t="s">
        <v>365</v>
      </c>
      <c r="H42" s="17">
        <v>843</v>
      </c>
      <c r="I42" s="338">
        <v>10</v>
      </c>
      <c r="J42" s="18" t="s">
        <v>21</v>
      </c>
      <c r="K42" s="29" t="s">
        <v>68</v>
      </c>
      <c r="L42" s="30">
        <v>321</v>
      </c>
      <c r="P42" s="168">
        <v>131</v>
      </c>
      <c r="Q42" s="168">
        <v>131</v>
      </c>
      <c r="R42" s="77">
        <v>103.9</v>
      </c>
      <c r="S42" s="3">
        <f t="shared" si="1"/>
        <v>79.3</v>
      </c>
      <c r="T42" s="3">
        <f t="shared" si="2"/>
        <v>79.3</v>
      </c>
    </row>
    <row r="43" spans="1:20" ht="60">
      <c r="A43" s="31" t="s">
        <v>12</v>
      </c>
      <c r="B43" s="31" t="s">
        <v>13</v>
      </c>
      <c r="C43" s="31" t="s">
        <v>18</v>
      </c>
      <c r="D43" s="31" t="s">
        <v>69</v>
      </c>
      <c r="E43" s="335" t="s">
        <v>70</v>
      </c>
      <c r="F43" s="335" t="s">
        <v>186</v>
      </c>
      <c r="G43" s="335" t="s">
        <v>365</v>
      </c>
      <c r="H43" s="30">
        <v>843</v>
      </c>
      <c r="I43" s="334">
        <v>10</v>
      </c>
      <c r="J43" s="29" t="s">
        <v>21</v>
      </c>
      <c r="K43" s="29" t="s">
        <v>71</v>
      </c>
      <c r="L43" s="30">
        <v>321</v>
      </c>
      <c r="P43" s="168">
        <v>144.1</v>
      </c>
      <c r="Q43" s="168">
        <v>144.1</v>
      </c>
      <c r="R43" s="77">
        <v>129.69999999999999</v>
      </c>
      <c r="S43" s="3">
        <f t="shared" si="1"/>
        <v>90</v>
      </c>
      <c r="T43" s="3">
        <f t="shared" si="2"/>
        <v>90</v>
      </c>
    </row>
    <row r="44" spans="1:20" ht="60">
      <c r="A44" s="329" t="s">
        <v>12</v>
      </c>
      <c r="B44" s="329" t="s">
        <v>13</v>
      </c>
      <c r="C44" s="329" t="s">
        <v>18</v>
      </c>
      <c r="D44" s="329" t="s">
        <v>72</v>
      </c>
      <c r="E44" s="332" t="s">
        <v>73</v>
      </c>
      <c r="F44" s="335" t="s">
        <v>186</v>
      </c>
      <c r="G44" s="6" t="s">
        <v>371</v>
      </c>
      <c r="H44" s="17">
        <v>843</v>
      </c>
      <c r="I44" s="338">
        <v>10</v>
      </c>
      <c r="J44" s="18" t="s">
        <v>21</v>
      </c>
      <c r="K44" s="19" t="s">
        <v>178</v>
      </c>
      <c r="L44" s="20">
        <v>321</v>
      </c>
      <c r="P44" s="25">
        <f>6.8+1951.9+8321.4</f>
        <v>10280.1</v>
      </c>
      <c r="Q44" s="25">
        <f>7982.5+1951.9+8321.4</f>
        <v>18255.8</v>
      </c>
      <c r="R44" s="77">
        <f>7328+1951.9+8321.4</f>
        <v>17601.3</v>
      </c>
      <c r="S44" s="3">
        <f t="shared" si="1"/>
        <v>171.2</v>
      </c>
      <c r="T44" s="3">
        <f t="shared" si="2"/>
        <v>96.4</v>
      </c>
    </row>
    <row r="45" spans="1:20" ht="60">
      <c r="A45" s="329" t="s">
        <v>12</v>
      </c>
      <c r="B45" s="329" t="s">
        <v>13</v>
      </c>
      <c r="C45" s="329" t="s">
        <v>18</v>
      </c>
      <c r="D45" s="329" t="s">
        <v>372</v>
      </c>
      <c r="E45" s="169" t="s">
        <v>373</v>
      </c>
      <c r="F45" s="335" t="s">
        <v>186</v>
      </c>
      <c r="G45" s="6" t="s">
        <v>371</v>
      </c>
      <c r="H45" s="17">
        <v>843</v>
      </c>
      <c r="I45" s="338">
        <v>10</v>
      </c>
      <c r="J45" s="18" t="s">
        <v>21</v>
      </c>
      <c r="K45" s="19" t="s">
        <v>374</v>
      </c>
      <c r="L45" s="20">
        <v>321</v>
      </c>
      <c r="P45" s="25">
        <f>47586.1+200867</f>
        <v>248453.1</v>
      </c>
      <c r="Q45" s="25">
        <f>40242+168723.2</f>
        <v>208965.2</v>
      </c>
      <c r="R45" s="167">
        <f>39577+168723.2</f>
        <v>208300.2</v>
      </c>
      <c r="S45" s="3">
        <f t="shared" si="1"/>
        <v>83.8</v>
      </c>
      <c r="T45" s="3">
        <f t="shared" si="2"/>
        <v>99.7</v>
      </c>
    </row>
    <row r="46" spans="1:20" ht="48">
      <c r="A46" s="31" t="s">
        <v>12</v>
      </c>
      <c r="B46" s="31" t="s">
        <v>13</v>
      </c>
      <c r="C46" s="31" t="s">
        <v>21</v>
      </c>
      <c r="D46" s="31"/>
      <c r="E46" s="335" t="s">
        <v>75</v>
      </c>
      <c r="F46" s="335" t="s">
        <v>186</v>
      </c>
      <c r="G46" s="335"/>
      <c r="H46" s="30">
        <v>843</v>
      </c>
      <c r="I46" s="334">
        <v>10</v>
      </c>
      <c r="J46" s="29" t="s">
        <v>21</v>
      </c>
      <c r="K46" s="29" t="s">
        <v>76</v>
      </c>
      <c r="L46" s="30"/>
      <c r="P46" s="77">
        <f>P47</f>
        <v>5135.8</v>
      </c>
      <c r="Q46" s="77">
        <f>Q47</f>
        <v>2242.4</v>
      </c>
      <c r="R46" s="77">
        <f>R47</f>
        <v>1148.9000000000001</v>
      </c>
      <c r="S46" s="3">
        <f t="shared" si="1"/>
        <v>22.4</v>
      </c>
      <c r="T46" s="3">
        <f t="shared" si="2"/>
        <v>51.2</v>
      </c>
    </row>
    <row r="47" spans="1:20" ht="72">
      <c r="A47" s="31" t="s">
        <v>12</v>
      </c>
      <c r="B47" s="31" t="s">
        <v>13</v>
      </c>
      <c r="C47" s="31" t="s">
        <v>21</v>
      </c>
      <c r="D47" s="31" t="s">
        <v>18</v>
      </c>
      <c r="E47" s="36" t="s">
        <v>183</v>
      </c>
      <c r="F47" s="335" t="s">
        <v>186</v>
      </c>
      <c r="G47" s="36" t="s">
        <v>205</v>
      </c>
      <c r="H47" s="37">
        <v>843</v>
      </c>
      <c r="I47" s="334">
        <v>10</v>
      </c>
      <c r="J47" s="29" t="s">
        <v>21</v>
      </c>
      <c r="K47" s="29" t="s">
        <v>184</v>
      </c>
      <c r="L47" s="37">
        <v>323</v>
      </c>
      <c r="P47" s="168">
        <v>5135.8</v>
      </c>
      <c r="Q47" s="168">
        <v>2242.4</v>
      </c>
      <c r="R47" s="77">
        <v>1148.9000000000001</v>
      </c>
      <c r="S47" s="3">
        <f t="shared" si="1"/>
        <v>22.4</v>
      </c>
      <c r="T47" s="3">
        <f t="shared" si="2"/>
        <v>51.2</v>
      </c>
    </row>
    <row r="48" spans="1:20" ht="36">
      <c r="A48" s="31" t="s">
        <v>12</v>
      </c>
      <c r="B48" s="31" t="s">
        <v>13</v>
      </c>
      <c r="C48" s="31" t="s">
        <v>34</v>
      </c>
      <c r="D48" s="31"/>
      <c r="E48" s="332" t="s">
        <v>148</v>
      </c>
      <c r="F48" s="335" t="s">
        <v>186</v>
      </c>
      <c r="G48" s="335"/>
      <c r="H48" s="17">
        <v>843</v>
      </c>
      <c r="I48" s="338">
        <v>10</v>
      </c>
      <c r="J48" s="18" t="s">
        <v>34</v>
      </c>
      <c r="K48" s="29" t="s">
        <v>77</v>
      </c>
      <c r="L48" s="30"/>
      <c r="P48" s="77">
        <f>P49+P50</f>
        <v>3190</v>
      </c>
      <c r="Q48" s="77">
        <f>Q49+Q50</f>
        <v>3116.2</v>
      </c>
      <c r="R48" s="77">
        <f>R49+R50</f>
        <v>3036.2</v>
      </c>
      <c r="S48" s="3">
        <f t="shared" si="1"/>
        <v>95.2</v>
      </c>
      <c r="T48" s="3">
        <f t="shared" si="2"/>
        <v>97.4</v>
      </c>
    </row>
    <row r="49" spans="1:20" ht="72">
      <c r="A49" s="31" t="s">
        <v>12</v>
      </c>
      <c r="B49" s="31" t="s">
        <v>13</v>
      </c>
      <c r="C49" s="31" t="s">
        <v>34</v>
      </c>
      <c r="D49" s="31" t="s">
        <v>41</v>
      </c>
      <c r="E49" s="332" t="s">
        <v>166</v>
      </c>
      <c r="F49" s="335" t="s">
        <v>186</v>
      </c>
      <c r="G49" s="335" t="s">
        <v>205</v>
      </c>
      <c r="H49" s="17">
        <v>843</v>
      </c>
      <c r="I49" s="338">
        <v>10</v>
      </c>
      <c r="J49" s="18" t="s">
        <v>34</v>
      </c>
      <c r="K49" s="7" t="s">
        <v>164</v>
      </c>
      <c r="L49" s="7" t="s">
        <v>165</v>
      </c>
      <c r="P49" s="168">
        <v>1169</v>
      </c>
      <c r="Q49" s="168">
        <v>1169</v>
      </c>
      <c r="R49" s="167">
        <v>1169</v>
      </c>
      <c r="S49" s="3">
        <f t="shared" si="1"/>
        <v>100</v>
      </c>
      <c r="T49" s="3">
        <f t="shared" si="2"/>
        <v>100</v>
      </c>
    </row>
    <row r="50" spans="1:20" ht="70.5" customHeight="1">
      <c r="A50" s="31" t="s">
        <v>12</v>
      </c>
      <c r="B50" s="31" t="s">
        <v>13</v>
      </c>
      <c r="C50" s="31" t="s">
        <v>34</v>
      </c>
      <c r="D50" s="31" t="s">
        <v>52</v>
      </c>
      <c r="E50" s="335" t="s">
        <v>375</v>
      </c>
      <c r="F50" s="335" t="s">
        <v>186</v>
      </c>
      <c r="G50" s="335" t="s">
        <v>205</v>
      </c>
      <c r="H50" s="17">
        <v>843</v>
      </c>
      <c r="I50" s="338">
        <v>10</v>
      </c>
      <c r="J50" s="18" t="s">
        <v>34</v>
      </c>
      <c r="K50" s="29" t="s">
        <v>78</v>
      </c>
      <c r="L50" s="30">
        <v>632</v>
      </c>
      <c r="P50" s="168">
        <v>2021</v>
      </c>
      <c r="Q50" s="168">
        <v>1947.2</v>
      </c>
      <c r="R50" s="167">
        <v>1867.2</v>
      </c>
      <c r="S50" s="3">
        <f t="shared" si="1"/>
        <v>92.4</v>
      </c>
      <c r="T50" s="3">
        <f t="shared" si="2"/>
        <v>95.9</v>
      </c>
    </row>
    <row r="51" spans="1:20" ht="48">
      <c r="A51" s="369" t="s">
        <v>12</v>
      </c>
      <c r="B51" s="369" t="s">
        <v>79</v>
      </c>
      <c r="C51" s="369"/>
      <c r="D51" s="369"/>
      <c r="E51" s="356" t="s">
        <v>153</v>
      </c>
      <c r="G51" s="335" t="s">
        <v>15</v>
      </c>
      <c r="H51" s="29" t="s">
        <v>376</v>
      </c>
      <c r="I51" s="334" t="s">
        <v>377</v>
      </c>
      <c r="J51" s="29" t="s">
        <v>378</v>
      </c>
      <c r="K51" s="31" t="s">
        <v>172</v>
      </c>
      <c r="L51" s="30"/>
      <c r="M51" s="1" t="e">
        <f>M53+M54</f>
        <v>#REF!</v>
      </c>
      <c r="O51" s="1" t="s">
        <v>379</v>
      </c>
      <c r="P51" s="77">
        <f>P53+P54+P56+P57+P59+P61</f>
        <v>4258762.9000000004</v>
      </c>
      <c r="Q51" s="77">
        <f>Q53+Q54+Q56+Q57+Q59+Q61</f>
        <v>7724463.4000000004</v>
      </c>
      <c r="R51" s="77">
        <f>R53+R54+R56+R57+R59+R61</f>
        <v>7494748.4000000004</v>
      </c>
      <c r="S51" s="3">
        <f t="shared" si="1"/>
        <v>176</v>
      </c>
      <c r="T51" s="3">
        <f t="shared" si="2"/>
        <v>97</v>
      </c>
    </row>
    <row r="52" spans="1:20" ht="15" customHeight="1">
      <c r="A52" s="370"/>
      <c r="B52" s="370"/>
      <c r="C52" s="370"/>
      <c r="D52" s="370"/>
      <c r="E52" s="357"/>
      <c r="F52" s="367" t="s">
        <v>186</v>
      </c>
      <c r="G52" s="335" t="s">
        <v>15</v>
      </c>
      <c r="H52" s="29"/>
      <c r="I52" s="334"/>
      <c r="J52" s="29"/>
      <c r="K52" s="31"/>
      <c r="L52" s="30"/>
      <c r="P52" s="77"/>
      <c r="Q52" s="77">
        <f>Q53+Q54</f>
        <v>7329372.5</v>
      </c>
      <c r="R52" s="77">
        <f t="shared" ref="R52:T52" si="6">R53+R54</f>
        <v>7138710.5999999996</v>
      </c>
      <c r="S52" s="77">
        <f t="shared" si="6"/>
        <v>340.9</v>
      </c>
      <c r="T52" s="77">
        <f t="shared" si="6"/>
        <v>192.8</v>
      </c>
    </row>
    <row r="53" spans="1:20" ht="36">
      <c r="A53" s="370"/>
      <c r="B53" s="370"/>
      <c r="C53" s="370"/>
      <c r="D53" s="370"/>
      <c r="E53" s="357"/>
      <c r="F53" s="367"/>
      <c r="G53" s="335" t="s">
        <v>205</v>
      </c>
      <c r="H53" s="335"/>
      <c r="I53" s="335"/>
      <c r="J53" s="335"/>
      <c r="K53" s="335"/>
      <c r="L53" s="335"/>
      <c r="M53" s="1" t="e">
        <f>#REF!+#REF!+#REF!+#REF!+#REF!+#REF!+#REF!+#REF!+#REF!+#REF!+#REF!+#REF!+#REF!+#REF!+#REF!+#REF!+#REF!-96897.5</f>
        <v>#REF!</v>
      </c>
      <c r="P53" s="77">
        <f>P63+P64+P67+P70+P73+P79+P86+P91+P92+P93+P94+P95+P96+P97+P108+P114+P110+P111+P112+P113-429045.9</f>
        <v>1987565.6</v>
      </c>
      <c r="Q53" s="77">
        <f>Q63+Q64+Q67+Q70+Q71+Q73+Q79+Q86+Q87+Q88+Q91+Q92+Q93+Q94+Q95+Q96+Q97+Q108+Q114+Q110+Q111+Q112+Q113+Q68-3144625.2</f>
        <v>2419221.9</v>
      </c>
      <c r="R53" s="77">
        <f>R63+R64+R67+R70+R71+R73+R79+R86+R87+R88+R91+R92+R93+R94+R95+R96+R97+R108+R114+R110+R111+R112+R113+R68-3136227.7</f>
        <v>2260407</v>
      </c>
      <c r="S53" s="3">
        <f t="shared" si="1"/>
        <v>113.7</v>
      </c>
      <c r="T53" s="3">
        <f t="shared" si="2"/>
        <v>93.4</v>
      </c>
    </row>
    <row r="54" spans="1:20" ht="24">
      <c r="A54" s="370"/>
      <c r="B54" s="370"/>
      <c r="C54" s="370"/>
      <c r="D54" s="370"/>
      <c r="E54" s="357"/>
      <c r="F54" s="367"/>
      <c r="G54" s="335" t="s">
        <v>365</v>
      </c>
      <c r="H54" s="335"/>
      <c r="I54" s="335"/>
      <c r="J54" s="335"/>
      <c r="K54" s="335"/>
      <c r="L54" s="335"/>
      <c r="M54" s="1" t="e">
        <f>#REF!+#REF!+#REF!+96897.5</f>
        <v>#REF!</v>
      </c>
      <c r="N54" s="1" t="e">
        <f>#REF!-M54</f>
        <v>#REF!</v>
      </c>
      <c r="O54" s="1" t="s">
        <v>380</v>
      </c>
      <c r="P54" s="77">
        <f>P65+P66+P75+P98+P109+429045.9</f>
        <v>2147178</v>
      </c>
      <c r="Q54" s="77">
        <f>Q65+Q66+Q75+Q98+Q109+3144625.2</f>
        <v>4910150.5999999996</v>
      </c>
      <c r="R54" s="77">
        <f>R65+R66+R75+R98+R109+3136227.8</f>
        <v>4878303.5999999996</v>
      </c>
      <c r="S54" s="3">
        <f t="shared" si="1"/>
        <v>227.2</v>
      </c>
      <c r="T54" s="3">
        <f t="shared" si="2"/>
        <v>99.4</v>
      </c>
    </row>
    <row r="55" spans="1:20" ht="15" customHeight="1">
      <c r="A55" s="370"/>
      <c r="B55" s="370"/>
      <c r="C55" s="370"/>
      <c r="D55" s="370"/>
      <c r="E55" s="357"/>
      <c r="F55" s="356" t="s">
        <v>381</v>
      </c>
      <c r="G55" s="335" t="s">
        <v>15</v>
      </c>
      <c r="H55" s="333"/>
      <c r="I55" s="333"/>
      <c r="J55" s="333"/>
      <c r="K55" s="333"/>
      <c r="L55" s="333"/>
      <c r="P55" s="165"/>
      <c r="Q55" s="165">
        <f>Q56+Q57</f>
        <v>35435</v>
      </c>
      <c r="R55" s="165">
        <f>R56+R57</f>
        <v>34362.800000000003</v>
      </c>
      <c r="S55" s="3"/>
      <c r="T55" s="3"/>
    </row>
    <row r="56" spans="1:20" ht="36" customHeight="1">
      <c r="A56" s="370"/>
      <c r="B56" s="370"/>
      <c r="C56" s="370"/>
      <c r="D56" s="370"/>
      <c r="E56" s="357"/>
      <c r="F56" s="357"/>
      <c r="G56" s="170" t="s">
        <v>205</v>
      </c>
      <c r="H56" s="333"/>
      <c r="I56" s="333"/>
      <c r="J56" s="333"/>
      <c r="K56" s="333"/>
      <c r="L56" s="333"/>
      <c r="M56" s="1" t="e">
        <f>#REF!</f>
        <v>#REF!</v>
      </c>
      <c r="P56" s="165">
        <f>P78</f>
        <v>8139.5</v>
      </c>
      <c r="Q56" s="165">
        <f>Q78</f>
        <v>35178.800000000003</v>
      </c>
      <c r="R56" s="165">
        <f>R78</f>
        <v>34107.5</v>
      </c>
      <c r="S56" s="3">
        <f t="shared" si="1"/>
        <v>419</v>
      </c>
      <c r="T56" s="3">
        <f t="shared" si="2"/>
        <v>97</v>
      </c>
    </row>
    <row r="57" spans="1:20" ht="24">
      <c r="A57" s="370"/>
      <c r="B57" s="370"/>
      <c r="C57" s="370"/>
      <c r="D57" s="370"/>
      <c r="E57" s="357"/>
      <c r="F57" s="358"/>
      <c r="G57" s="6" t="s">
        <v>365</v>
      </c>
      <c r="H57" s="335"/>
      <c r="I57" s="335"/>
      <c r="J57" s="335"/>
      <c r="K57" s="335"/>
      <c r="L57" s="335"/>
      <c r="P57" s="77">
        <f>P117</f>
        <v>256.2</v>
      </c>
      <c r="Q57" s="77">
        <f>Q117</f>
        <v>256.2</v>
      </c>
      <c r="R57" s="77">
        <f>R117</f>
        <v>255.3</v>
      </c>
      <c r="S57" s="3">
        <f t="shared" si="1"/>
        <v>99.6</v>
      </c>
      <c r="T57" s="3">
        <f t="shared" si="2"/>
        <v>99.6</v>
      </c>
    </row>
    <row r="58" spans="1:20" ht="15" customHeight="1">
      <c r="A58" s="370"/>
      <c r="B58" s="370"/>
      <c r="C58" s="370"/>
      <c r="D58" s="370"/>
      <c r="E58" s="357"/>
      <c r="F58" s="356" t="s">
        <v>382</v>
      </c>
      <c r="G58" s="335" t="s">
        <v>15</v>
      </c>
      <c r="H58" s="333"/>
      <c r="I58" s="333"/>
      <c r="J58" s="333"/>
      <c r="K58" s="333"/>
      <c r="L58" s="333"/>
      <c r="P58" s="165">
        <f>P59+P60</f>
        <v>108623.6</v>
      </c>
      <c r="Q58" s="165">
        <f>Q59+Q60</f>
        <v>457356</v>
      </c>
      <c r="R58" s="165">
        <f>R59+R60</f>
        <v>419327</v>
      </c>
      <c r="S58" s="3">
        <f t="shared" ref="S58" si="7">R58/P58%</f>
        <v>386</v>
      </c>
      <c r="T58" s="3">
        <f t="shared" ref="T58" si="8">R58/Q58%</f>
        <v>91.7</v>
      </c>
    </row>
    <row r="59" spans="1:20" ht="72" customHeight="1">
      <c r="A59" s="370"/>
      <c r="B59" s="370"/>
      <c r="C59" s="370"/>
      <c r="D59" s="370"/>
      <c r="E59" s="357"/>
      <c r="F59" s="357"/>
      <c r="G59" s="6" t="s">
        <v>205</v>
      </c>
      <c r="H59" s="335"/>
      <c r="I59" s="335"/>
      <c r="J59" s="335"/>
      <c r="K59" s="335"/>
      <c r="L59" s="335"/>
      <c r="P59" s="77">
        <f>P105</f>
        <v>108623.6</v>
      </c>
      <c r="Q59" s="77">
        <f>Q105+Q101</f>
        <v>350668.4</v>
      </c>
      <c r="R59" s="77">
        <f>R105+R101</f>
        <v>312687.5</v>
      </c>
      <c r="S59" s="3">
        <f t="shared" si="1"/>
        <v>287.89999999999998</v>
      </c>
      <c r="T59" s="3">
        <f t="shared" si="2"/>
        <v>89.2</v>
      </c>
    </row>
    <row r="60" spans="1:20" ht="24">
      <c r="A60" s="370"/>
      <c r="B60" s="370"/>
      <c r="C60" s="370"/>
      <c r="D60" s="370"/>
      <c r="E60" s="357"/>
      <c r="F60" s="358"/>
      <c r="G60" s="6" t="s">
        <v>365</v>
      </c>
      <c r="H60" s="335"/>
      <c r="I60" s="335"/>
      <c r="J60" s="335"/>
      <c r="K60" s="335"/>
      <c r="L60" s="335"/>
      <c r="P60" s="77"/>
      <c r="Q60" s="77">
        <f>Q102</f>
        <v>106687.6</v>
      </c>
      <c r="R60" s="77">
        <f>R102</f>
        <v>106639.5</v>
      </c>
      <c r="S60" s="3"/>
      <c r="T60" s="3">
        <f t="shared" ref="T60" si="9">R60/Q60%</f>
        <v>100</v>
      </c>
    </row>
    <row r="61" spans="1:20" ht="48">
      <c r="A61" s="371"/>
      <c r="B61" s="371"/>
      <c r="C61" s="371"/>
      <c r="D61" s="371"/>
      <c r="E61" s="358"/>
      <c r="F61" s="335" t="s">
        <v>339</v>
      </c>
      <c r="G61" s="6" t="s">
        <v>205</v>
      </c>
      <c r="H61" s="22"/>
      <c r="I61" s="22"/>
      <c r="J61" s="23"/>
      <c r="K61" s="22"/>
      <c r="L61" s="22"/>
      <c r="P61" s="25">
        <f t="shared" ref="P61:R61" si="10">P106</f>
        <v>7000</v>
      </c>
      <c r="Q61" s="25">
        <f t="shared" si="10"/>
        <v>8987.5</v>
      </c>
      <c r="R61" s="25">
        <f t="shared" si="10"/>
        <v>8987.5</v>
      </c>
      <c r="S61" s="3">
        <f t="shared" si="1"/>
        <v>128.4</v>
      </c>
      <c r="T61" s="3">
        <f t="shared" si="2"/>
        <v>100</v>
      </c>
    </row>
    <row r="62" spans="1:20" ht="24">
      <c r="A62" s="31" t="s">
        <v>12</v>
      </c>
      <c r="B62" s="31" t="s">
        <v>79</v>
      </c>
      <c r="C62" s="31" t="s">
        <v>18</v>
      </c>
      <c r="D62" s="30"/>
      <c r="E62" s="335" t="s">
        <v>182</v>
      </c>
      <c r="F62" s="335" t="s">
        <v>186</v>
      </c>
      <c r="G62" s="335"/>
      <c r="H62" s="30">
        <v>843</v>
      </c>
      <c r="I62" s="30">
        <v>10</v>
      </c>
      <c r="J62" s="29" t="s">
        <v>173</v>
      </c>
      <c r="K62" s="31" t="s">
        <v>80</v>
      </c>
      <c r="L62" s="30"/>
      <c r="P62" s="77">
        <f>SUM(P63:P67)</f>
        <v>894826.3</v>
      </c>
      <c r="Q62" s="77">
        <f>Q63+Q64+Q65+Q66+Q67+Q68</f>
        <v>3838631.2</v>
      </c>
      <c r="R62" s="77">
        <f>R63+R64+R65+R66+R67+R68</f>
        <v>3743599.5</v>
      </c>
      <c r="S62" s="3">
        <f t="shared" si="1"/>
        <v>418.4</v>
      </c>
      <c r="T62" s="3">
        <f t="shared" si="2"/>
        <v>97.5</v>
      </c>
    </row>
    <row r="63" spans="1:20" ht="36">
      <c r="A63" s="31" t="s">
        <v>12</v>
      </c>
      <c r="B63" s="31" t="s">
        <v>79</v>
      </c>
      <c r="C63" s="31" t="s">
        <v>18</v>
      </c>
      <c r="D63" s="31" t="s">
        <v>16</v>
      </c>
      <c r="E63" s="335" t="s">
        <v>154</v>
      </c>
      <c r="F63" s="335" t="s">
        <v>186</v>
      </c>
      <c r="G63" s="335" t="s">
        <v>205</v>
      </c>
      <c r="H63" s="30">
        <v>843</v>
      </c>
      <c r="I63" s="31" t="s">
        <v>46</v>
      </c>
      <c r="J63" s="31" t="s">
        <v>21</v>
      </c>
      <c r="K63" s="29" t="s">
        <v>81</v>
      </c>
      <c r="L63" s="334">
        <v>313</v>
      </c>
      <c r="P63" s="168">
        <v>258520</v>
      </c>
      <c r="Q63" s="168">
        <v>294958.7</v>
      </c>
      <c r="R63" s="167">
        <v>286579.20000000001</v>
      </c>
      <c r="S63" s="3">
        <f t="shared" si="1"/>
        <v>110.9</v>
      </c>
      <c r="T63" s="3">
        <f t="shared" si="2"/>
        <v>97.2</v>
      </c>
    </row>
    <row r="64" spans="1:20" ht="36">
      <c r="A64" s="31" t="s">
        <v>12</v>
      </c>
      <c r="B64" s="31" t="s">
        <v>79</v>
      </c>
      <c r="C64" s="31" t="s">
        <v>18</v>
      </c>
      <c r="D64" s="31" t="s">
        <v>21</v>
      </c>
      <c r="E64" s="335" t="s">
        <v>155</v>
      </c>
      <c r="F64" s="335" t="s">
        <v>186</v>
      </c>
      <c r="G64" s="335" t="s">
        <v>205</v>
      </c>
      <c r="H64" s="30">
        <v>843</v>
      </c>
      <c r="I64" s="31" t="s">
        <v>46</v>
      </c>
      <c r="J64" s="31" t="s">
        <v>21</v>
      </c>
      <c r="K64" s="29" t="s">
        <v>82</v>
      </c>
      <c r="L64" s="29" t="s">
        <v>27</v>
      </c>
      <c r="P64" s="168">
        <v>26787</v>
      </c>
      <c r="Q64" s="168">
        <v>22368.1</v>
      </c>
      <c r="R64" s="167">
        <v>21699.5</v>
      </c>
      <c r="S64" s="3">
        <f t="shared" si="1"/>
        <v>81</v>
      </c>
      <c r="T64" s="3">
        <f t="shared" si="2"/>
        <v>97</v>
      </c>
    </row>
    <row r="65" spans="1:20" ht="84">
      <c r="A65" s="29" t="s">
        <v>12</v>
      </c>
      <c r="B65" s="31" t="s">
        <v>79</v>
      </c>
      <c r="C65" s="31" t="s">
        <v>18</v>
      </c>
      <c r="D65" s="31" t="s">
        <v>28</v>
      </c>
      <c r="E65" s="335" t="s">
        <v>149</v>
      </c>
      <c r="F65" s="335" t="s">
        <v>186</v>
      </c>
      <c r="G65" s="335" t="s">
        <v>365</v>
      </c>
      <c r="H65" s="30">
        <v>843</v>
      </c>
      <c r="I65" s="31" t="s">
        <v>46</v>
      </c>
      <c r="J65" s="31" t="s">
        <v>21</v>
      </c>
      <c r="K65" s="29" t="s">
        <v>453</v>
      </c>
      <c r="L65" s="29" t="s">
        <v>37</v>
      </c>
      <c r="P65" s="168">
        <v>594294</v>
      </c>
      <c r="Q65" s="168">
        <f>507715.4+63802.4</f>
        <v>571517.80000000005</v>
      </c>
      <c r="R65" s="77">
        <f>500783.8+63802.4</f>
        <v>564586.19999999995</v>
      </c>
      <c r="S65" s="3">
        <f t="shared" si="1"/>
        <v>95</v>
      </c>
      <c r="T65" s="3">
        <f t="shared" si="2"/>
        <v>98.8</v>
      </c>
    </row>
    <row r="66" spans="1:20" ht="84">
      <c r="A66" s="31" t="s">
        <v>12</v>
      </c>
      <c r="B66" s="31" t="s">
        <v>79</v>
      </c>
      <c r="C66" s="31" t="s">
        <v>18</v>
      </c>
      <c r="D66" s="31" t="s">
        <v>34</v>
      </c>
      <c r="E66" s="335" t="s">
        <v>83</v>
      </c>
      <c r="F66" s="335" t="s">
        <v>186</v>
      </c>
      <c r="G66" s="335" t="s">
        <v>365</v>
      </c>
      <c r="H66" s="30">
        <v>843</v>
      </c>
      <c r="I66" s="334">
        <v>10</v>
      </c>
      <c r="J66" s="29" t="s">
        <v>21</v>
      </c>
      <c r="K66" s="29" t="s">
        <v>84</v>
      </c>
      <c r="L66" s="29" t="s">
        <v>159</v>
      </c>
      <c r="P66" s="168">
        <v>13325.3</v>
      </c>
      <c r="Q66" s="168">
        <v>11421.6</v>
      </c>
      <c r="R66" s="167">
        <v>7188.8</v>
      </c>
      <c r="S66" s="3">
        <f t="shared" si="1"/>
        <v>53.9</v>
      </c>
      <c r="T66" s="3">
        <f t="shared" si="2"/>
        <v>62.9</v>
      </c>
    </row>
    <row r="67" spans="1:20" ht="60">
      <c r="A67" s="31" t="s">
        <v>12</v>
      </c>
      <c r="B67" s="31" t="s">
        <v>79</v>
      </c>
      <c r="C67" s="31" t="s">
        <v>18</v>
      </c>
      <c r="D67" s="31" t="s">
        <v>38</v>
      </c>
      <c r="E67" s="335" t="s">
        <v>85</v>
      </c>
      <c r="F67" s="335" t="s">
        <v>186</v>
      </c>
      <c r="G67" s="335" t="s">
        <v>205</v>
      </c>
      <c r="H67" s="30">
        <v>843</v>
      </c>
      <c r="I67" s="31" t="s">
        <v>46</v>
      </c>
      <c r="J67" s="31" t="s">
        <v>21</v>
      </c>
      <c r="K67" s="29" t="s">
        <v>86</v>
      </c>
      <c r="L67" s="29" t="s">
        <v>87</v>
      </c>
      <c r="P67" s="168">
        <v>1900</v>
      </c>
      <c r="Q67" s="168">
        <v>1090.5999999999999</v>
      </c>
      <c r="R67" s="167">
        <v>1048.8</v>
      </c>
      <c r="S67" s="3">
        <f t="shared" si="1"/>
        <v>55.2</v>
      </c>
      <c r="T67" s="3">
        <f t="shared" si="2"/>
        <v>96.2</v>
      </c>
    </row>
    <row r="68" spans="1:20" ht="60">
      <c r="A68" s="31"/>
      <c r="B68" s="31"/>
      <c r="C68" s="31"/>
      <c r="D68" s="31"/>
      <c r="E68" s="335" t="s">
        <v>383</v>
      </c>
      <c r="F68" s="335" t="s">
        <v>186</v>
      </c>
      <c r="G68" s="335" t="s">
        <v>384</v>
      </c>
      <c r="H68" s="30">
        <v>843</v>
      </c>
      <c r="I68" s="31" t="s">
        <v>46</v>
      </c>
      <c r="J68" s="31" t="s">
        <v>21</v>
      </c>
      <c r="K68" s="211" t="s">
        <v>449</v>
      </c>
      <c r="L68" s="29" t="s">
        <v>87</v>
      </c>
      <c r="P68" s="168"/>
      <c r="Q68" s="168">
        <f>269457.2+348257.8+1148738.8+1170820.6</f>
        <v>2937274.4</v>
      </c>
      <c r="R68" s="167">
        <f>269457.2+274417.2+1148738.8+1169883.8</f>
        <v>2862497</v>
      </c>
      <c r="S68" s="3"/>
      <c r="T68" s="3">
        <f t="shared" si="2"/>
        <v>97.5</v>
      </c>
    </row>
    <row r="69" spans="1:20" ht="36">
      <c r="A69" s="31" t="s">
        <v>12</v>
      </c>
      <c r="B69" s="31" t="s">
        <v>79</v>
      </c>
      <c r="C69" s="31" t="s">
        <v>16</v>
      </c>
      <c r="D69" s="31"/>
      <c r="E69" s="335" t="s">
        <v>88</v>
      </c>
      <c r="F69" s="335" t="s">
        <v>186</v>
      </c>
      <c r="G69" s="335"/>
      <c r="H69" s="30">
        <v>843</v>
      </c>
      <c r="I69" s="31" t="s">
        <v>46</v>
      </c>
      <c r="J69" s="31" t="s">
        <v>21</v>
      </c>
      <c r="K69" s="29" t="s">
        <v>89</v>
      </c>
      <c r="L69" s="29"/>
      <c r="P69" s="77">
        <f>P70+P71</f>
        <v>700</v>
      </c>
      <c r="Q69" s="77">
        <f t="shared" ref="Q69:R69" si="11">Q70+Q71</f>
        <v>760</v>
      </c>
      <c r="R69" s="77">
        <f t="shared" si="11"/>
        <v>720</v>
      </c>
      <c r="S69" s="3">
        <f t="shared" si="1"/>
        <v>102.9</v>
      </c>
      <c r="T69" s="3">
        <f t="shared" si="2"/>
        <v>94.7</v>
      </c>
    </row>
    <row r="70" spans="1:20" ht="36">
      <c r="A70" s="31" t="s">
        <v>12</v>
      </c>
      <c r="B70" s="31" t="s">
        <v>79</v>
      </c>
      <c r="C70" s="31" t="s">
        <v>16</v>
      </c>
      <c r="D70" s="29" t="s">
        <v>16</v>
      </c>
      <c r="E70" s="335" t="s">
        <v>91</v>
      </c>
      <c r="F70" s="335" t="s">
        <v>186</v>
      </c>
      <c r="G70" s="335" t="s">
        <v>205</v>
      </c>
      <c r="H70" s="30">
        <v>843</v>
      </c>
      <c r="I70" s="31" t="s">
        <v>46</v>
      </c>
      <c r="J70" s="31" t="s">
        <v>21</v>
      </c>
      <c r="K70" s="29" t="s">
        <v>92</v>
      </c>
      <c r="L70" s="29" t="s">
        <v>27</v>
      </c>
      <c r="P70" s="168">
        <v>700</v>
      </c>
      <c r="Q70" s="168">
        <v>380</v>
      </c>
      <c r="R70" s="167">
        <v>380</v>
      </c>
      <c r="S70" s="3">
        <f t="shared" si="1"/>
        <v>54.3</v>
      </c>
      <c r="T70" s="3">
        <f t="shared" si="2"/>
        <v>100</v>
      </c>
    </row>
    <row r="71" spans="1:20" ht="54.75" customHeight="1">
      <c r="A71" s="31" t="s">
        <v>12</v>
      </c>
      <c r="B71" s="31" t="s">
        <v>79</v>
      </c>
      <c r="C71" s="31" t="s">
        <v>16</v>
      </c>
      <c r="D71" s="29" t="s">
        <v>18</v>
      </c>
      <c r="E71" s="297" t="s">
        <v>443</v>
      </c>
      <c r="F71" s="335" t="s">
        <v>186</v>
      </c>
      <c r="G71" s="335" t="s">
        <v>205</v>
      </c>
      <c r="H71" s="30">
        <v>844</v>
      </c>
      <c r="I71" s="31" t="s">
        <v>46</v>
      </c>
      <c r="J71" s="31" t="s">
        <v>21</v>
      </c>
      <c r="K71" s="29" t="s">
        <v>90</v>
      </c>
      <c r="L71" s="29" t="s">
        <v>27</v>
      </c>
      <c r="P71" s="168"/>
      <c r="Q71" s="168">
        <v>380</v>
      </c>
      <c r="R71" s="167">
        <v>340</v>
      </c>
      <c r="S71" s="3"/>
      <c r="T71" s="3">
        <f t="shared" ref="T71" si="12">R71/Q71%</f>
        <v>89.5</v>
      </c>
    </row>
    <row r="72" spans="1:20" ht="60">
      <c r="A72" s="31" t="s">
        <v>12</v>
      </c>
      <c r="B72" s="31" t="s">
        <v>79</v>
      </c>
      <c r="C72" s="31" t="s">
        <v>21</v>
      </c>
      <c r="D72" s="29"/>
      <c r="E72" s="335" t="s">
        <v>93</v>
      </c>
      <c r="F72" s="335" t="s">
        <v>186</v>
      </c>
      <c r="G72" s="335"/>
      <c r="H72" s="30">
        <v>843</v>
      </c>
      <c r="I72" s="31" t="s">
        <v>38</v>
      </c>
      <c r="J72" s="31" t="s">
        <v>38</v>
      </c>
      <c r="K72" s="29" t="s">
        <v>94</v>
      </c>
      <c r="L72" s="31"/>
      <c r="P72" s="77">
        <f>P73</f>
        <v>21607.8</v>
      </c>
      <c r="Q72" s="77">
        <f>Q73</f>
        <v>32445.8</v>
      </c>
      <c r="R72" s="77">
        <f>R73</f>
        <v>32445.8</v>
      </c>
      <c r="S72" s="3">
        <f t="shared" si="1"/>
        <v>150.19999999999999</v>
      </c>
      <c r="T72" s="3">
        <f t="shared" si="2"/>
        <v>100</v>
      </c>
    </row>
    <row r="73" spans="1:20" ht="60">
      <c r="A73" s="31" t="s">
        <v>12</v>
      </c>
      <c r="B73" s="31" t="s">
        <v>79</v>
      </c>
      <c r="C73" s="31" t="s">
        <v>21</v>
      </c>
      <c r="D73" s="29" t="s">
        <v>18</v>
      </c>
      <c r="E73" s="335" t="s">
        <v>179</v>
      </c>
      <c r="F73" s="335" t="s">
        <v>186</v>
      </c>
      <c r="G73" s="335" t="s">
        <v>205</v>
      </c>
      <c r="H73" s="30">
        <v>843</v>
      </c>
      <c r="I73" s="29" t="s">
        <v>38</v>
      </c>
      <c r="J73" s="31" t="s">
        <v>38</v>
      </c>
      <c r="K73" s="29" t="s">
        <v>95</v>
      </c>
      <c r="L73" s="334">
        <v>621</v>
      </c>
      <c r="P73" s="168">
        <v>21607.8</v>
      </c>
      <c r="Q73" s="168">
        <v>32445.8</v>
      </c>
      <c r="R73" s="167">
        <v>32445.8</v>
      </c>
      <c r="S73" s="3">
        <f t="shared" si="1"/>
        <v>150.19999999999999</v>
      </c>
      <c r="T73" s="3">
        <f t="shared" si="2"/>
        <v>100</v>
      </c>
    </row>
    <row r="74" spans="1:20" ht="36">
      <c r="A74" s="31" t="s">
        <v>12</v>
      </c>
      <c r="B74" s="31" t="s">
        <v>79</v>
      </c>
      <c r="C74" s="31" t="s">
        <v>28</v>
      </c>
      <c r="D74" s="30"/>
      <c r="E74" s="335" t="s">
        <v>96</v>
      </c>
      <c r="F74" s="335" t="s">
        <v>186</v>
      </c>
      <c r="G74" s="335"/>
      <c r="H74" s="30">
        <v>843</v>
      </c>
      <c r="I74" s="30">
        <v>10</v>
      </c>
      <c r="J74" s="31" t="s">
        <v>28</v>
      </c>
      <c r="K74" s="31" t="s">
        <v>97</v>
      </c>
      <c r="L74" s="30"/>
      <c r="P74" s="77">
        <f>P75</f>
        <v>137.6</v>
      </c>
      <c r="Q74" s="77">
        <f>Q75</f>
        <v>137.6</v>
      </c>
      <c r="R74" s="77">
        <f>R75</f>
        <v>0</v>
      </c>
      <c r="S74" s="3">
        <f t="shared" si="1"/>
        <v>0</v>
      </c>
      <c r="T74" s="3">
        <f t="shared" si="2"/>
        <v>0</v>
      </c>
    </row>
    <row r="75" spans="1:20" ht="216">
      <c r="A75" s="31" t="s">
        <v>12</v>
      </c>
      <c r="B75" s="31" t="s">
        <v>79</v>
      </c>
      <c r="C75" s="31" t="s">
        <v>28</v>
      </c>
      <c r="D75" s="31" t="s">
        <v>18</v>
      </c>
      <c r="E75" s="335" t="s">
        <v>98</v>
      </c>
      <c r="F75" s="335" t="s">
        <v>186</v>
      </c>
      <c r="G75" s="335" t="s">
        <v>365</v>
      </c>
      <c r="H75" s="30">
        <v>843</v>
      </c>
      <c r="I75" s="334">
        <v>10</v>
      </c>
      <c r="J75" s="31" t="s">
        <v>28</v>
      </c>
      <c r="K75" s="29" t="s">
        <v>99</v>
      </c>
      <c r="L75" s="334">
        <v>244</v>
      </c>
      <c r="P75" s="168">
        <v>137.6</v>
      </c>
      <c r="Q75" s="168">
        <v>137.6</v>
      </c>
      <c r="R75" s="77"/>
      <c r="S75" s="3">
        <f t="shared" si="1"/>
        <v>0</v>
      </c>
      <c r="T75" s="3">
        <f t="shared" si="2"/>
        <v>0</v>
      </c>
    </row>
    <row r="76" spans="1:20">
      <c r="A76" s="171" t="s">
        <v>12</v>
      </c>
      <c r="B76" s="171" t="s">
        <v>79</v>
      </c>
      <c r="C76" s="171" t="s">
        <v>34</v>
      </c>
      <c r="D76" s="171"/>
      <c r="E76" s="356" t="s">
        <v>100</v>
      </c>
      <c r="F76" s="116"/>
      <c r="G76" s="335" t="s">
        <v>15</v>
      </c>
      <c r="H76" s="5"/>
      <c r="I76" s="334">
        <v>10</v>
      </c>
      <c r="J76" s="29" t="s">
        <v>21</v>
      </c>
      <c r="K76" s="29" t="s">
        <v>385</v>
      </c>
      <c r="L76" s="334"/>
      <c r="P76" s="25">
        <f>P77+P78</f>
        <v>8845.6</v>
      </c>
      <c r="Q76" s="25">
        <f>Q77+Q78</f>
        <v>37698.800000000003</v>
      </c>
      <c r="R76" s="25">
        <f>R77+R78</f>
        <v>36139.9</v>
      </c>
      <c r="S76" s="3">
        <f t="shared" si="1"/>
        <v>408.6</v>
      </c>
      <c r="T76" s="3">
        <f t="shared" si="2"/>
        <v>95.9</v>
      </c>
    </row>
    <row r="77" spans="1:20" ht="24">
      <c r="A77" s="10"/>
      <c r="B77" s="10"/>
      <c r="C77" s="10"/>
      <c r="D77" s="10"/>
      <c r="E77" s="357"/>
      <c r="F77" s="335" t="s">
        <v>186</v>
      </c>
      <c r="G77" s="335"/>
      <c r="H77" s="30">
        <v>843</v>
      </c>
      <c r="I77" s="29" t="s">
        <v>46</v>
      </c>
      <c r="J77" s="31" t="s">
        <v>21</v>
      </c>
      <c r="K77" s="29" t="s">
        <v>101</v>
      </c>
      <c r="L77" s="334"/>
      <c r="P77" s="77">
        <f>P79</f>
        <v>706.1</v>
      </c>
      <c r="Q77" s="77">
        <f>Q79</f>
        <v>2520</v>
      </c>
      <c r="R77" s="77">
        <f>R79</f>
        <v>2032.4</v>
      </c>
      <c r="S77" s="3">
        <f t="shared" si="1"/>
        <v>287.8</v>
      </c>
      <c r="T77" s="3">
        <f t="shared" si="2"/>
        <v>80.7</v>
      </c>
    </row>
    <row r="78" spans="1:20" ht="48">
      <c r="A78" s="10"/>
      <c r="B78" s="10"/>
      <c r="C78" s="10"/>
      <c r="D78" s="10"/>
      <c r="E78" s="358"/>
      <c r="F78" s="335" t="s">
        <v>381</v>
      </c>
      <c r="G78" s="332"/>
      <c r="H78" s="30">
        <v>855</v>
      </c>
      <c r="I78" s="29" t="s">
        <v>44</v>
      </c>
      <c r="J78" s="31" t="s">
        <v>44</v>
      </c>
      <c r="K78" s="29" t="s">
        <v>101</v>
      </c>
      <c r="L78" s="334"/>
      <c r="P78" s="77">
        <v>8139.5</v>
      </c>
      <c r="Q78" s="77">
        <v>35178.800000000003</v>
      </c>
      <c r="R78" s="77">
        <v>34107.5</v>
      </c>
      <c r="S78" s="3">
        <f t="shared" si="1"/>
        <v>419</v>
      </c>
      <c r="T78" s="3">
        <f t="shared" si="2"/>
        <v>97</v>
      </c>
    </row>
    <row r="79" spans="1:20" ht="36">
      <c r="A79" s="171" t="s">
        <v>12</v>
      </c>
      <c r="B79" s="171" t="s">
        <v>79</v>
      </c>
      <c r="C79" s="171" t="s">
        <v>34</v>
      </c>
      <c r="D79" s="171" t="s">
        <v>18</v>
      </c>
      <c r="E79" s="335" t="s">
        <v>103</v>
      </c>
      <c r="F79" s="356" t="s">
        <v>186</v>
      </c>
      <c r="G79" s="26" t="s">
        <v>205</v>
      </c>
      <c r="H79" s="17">
        <v>843</v>
      </c>
      <c r="I79" s="18" t="s">
        <v>46</v>
      </c>
      <c r="J79" s="329" t="s">
        <v>21</v>
      </c>
      <c r="K79" s="18" t="s">
        <v>102</v>
      </c>
      <c r="L79" s="338" t="s">
        <v>386</v>
      </c>
      <c r="P79" s="168">
        <f>P80+P81</f>
        <v>706.1</v>
      </c>
      <c r="Q79" s="168">
        <v>2520</v>
      </c>
      <c r="R79" s="77">
        <v>2032.4</v>
      </c>
      <c r="S79" s="3">
        <f t="shared" si="1"/>
        <v>287.8</v>
      </c>
      <c r="T79" s="3">
        <f t="shared" si="2"/>
        <v>80.7</v>
      </c>
    </row>
    <row r="80" spans="1:20" ht="36">
      <c r="A80" s="10"/>
      <c r="B80" s="10"/>
      <c r="C80" s="10"/>
      <c r="D80" s="10"/>
      <c r="E80" s="117" t="s">
        <v>387</v>
      </c>
      <c r="F80" s="357"/>
      <c r="G80" s="11"/>
      <c r="H80" s="172"/>
      <c r="I80" s="173"/>
      <c r="J80" s="10"/>
      <c r="K80" s="173"/>
      <c r="L80" s="339"/>
      <c r="P80" s="174">
        <v>476.1</v>
      </c>
      <c r="Q80" s="174">
        <v>1724.3</v>
      </c>
      <c r="R80" s="77">
        <v>1712.4</v>
      </c>
      <c r="S80" s="3">
        <f t="shared" si="1"/>
        <v>359.7</v>
      </c>
      <c r="T80" s="3">
        <f t="shared" si="2"/>
        <v>99.3</v>
      </c>
    </row>
    <row r="81" spans="1:20" s="2" customFormat="1" ht="72">
      <c r="A81" s="10"/>
      <c r="B81" s="10"/>
      <c r="C81" s="10"/>
      <c r="D81" s="10"/>
      <c r="E81" s="117" t="s">
        <v>388</v>
      </c>
      <c r="F81" s="357"/>
      <c r="G81" s="11"/>
      <c r="H81" s="172"/>
      <c r="I81" s="173"/>
      <c r="J81" s="10"/>
      <c r="K81" s="173"/>
      <c r="L81" s="339"/>
      <c r="M81" s="129"/>
      <c r="N81" s="129"/>
      <c r="O81" s="129"/>
      <c r="P81" s="219">
        <v>230</v>
      </c>
      <c r="Q81" s="219"/>
      <c r="R81" s="174"/>
      <c r="S81" s="3">
        <f t="shared" si="1"/>
        <v>0</v>
      </c>
      <c r="T81" s="3"/>
    </row>
    <row r="82" spans="1:20" s="2" customFormat="1" ht="36">
      <c r="A82" s="10"/>
      <c r="B82" s="10"/>
      <c r="C82" s="10"/>
      <c r="D82" s="10"/>
      <c r="E82" s="117" t="s">
        <v>314</v>
      </c>
      <c r="F82" s="357"/>
      <c r="G82" s="11"/>
      <c r="H82" s="172"/>
      <c r="I82" s="173"/>
      <c r="J82" s="10"/>
      <c r="K82" s="173"/>
      <c r="L82" s="339"/>
      <c r="M82" s="129"/>
      <c r="N82" s="129"/>
      <c r="O82" s="129"/>
      <c r="P82" s="219"/>
      <c r="Q82" s="219"/>
      <c r="R82" s="174"/>
      <c r="S82" s="3"/>
      <c r="T82" s="3"/>
    </row>
    <row r="83" spans="1:20" s="2" customFormat="1" ht="72">
      <c r="A83" s="10"/>
      <c r="B83" s="10"/>
      <c r="C83" s="10"/>
      <c r="D83" s="10"/>
      <c r="E83" s="146" t="s">
        <v>389</v>
      </c>
      <c r="F83" s="357"/>
      <c r="G83" s="11"/>
      <c r="H83" s="172"/>
      <c r="I83" s="173"/>
      <c r="J83" s="10"/>
      <c r="K83" s="173"/>
      <c r="L83" s="339"/>
      <c r="M83" s="129"/>
      <c r="N83" s="129"/>
      <c r="O83" s="129"/>
      <c r="P83" s="220"/>
      <c r="Q83" s="220"/>
      <c r="R83" s="174"/>
      <c r="S83" s="3"/>
      <c r="T83" s="3"/>
    </row>
    <row r="84" spans="1:20" s="2" customFormat="1" ht="36">
      <c r="A84" s="175"/>
      <c r="B84" s="175"/>
      <c r="C84" s="175"/>
      <c r="D84" s="175"/>
      <c r="E84" s="145" t="s">
        <v>316</v>
      </c>
      <c r="F84" s="358"/>
      <c r="G84" s="176"/>
      <c r="H84" s="177"/>
      <c r="I84" s="178"/>
      <c r="J84" s="175"/>
      <c r="K84" s="178"/>
      <c r="L84" s="340"/>
      <c r="M84" s="129"/>
      <c r="N84" s="129"/>
      <c r="O84" s="129"/>
      <c r="P84" s="219"/>
      <c r="Q84" s="219">
        <v>430</v>
      </c>
      <c r="R84" s="174">
        <v>320</v>
      </c>
      <c r="S84" s="3"/>
      <c r="T84" s="3">
        <f t="shared" ref="T84" si="13">R84/Q84%</f>
        <v>74.400000000000006</v>
      </c>
    </row>
    <row r="85" spans="1:20" ht="36">
      <c r="A85" s="31" t="s">
        <v>12</v>
      </c>
      <c r="B85" s="31" t="s">
        <v>79</v>
      </c>
      <c r="C85" s="31" t="s">
        <v>38</v>
      </c>
      <c r="D85" s="31"/>
      <c r="E85" s="335" t="s">
        <v>104</v>
      </c>
      <c r="F85" s="335" t="s">
        <v>186</v>
      </c>
      <c r="G85" s="335"/>
      <c r="H85" s="30">
        <v>843</v>
      </c>
      <c r="I85" s="29" t="s">
        <v>46</v>
      </c>
      <c r="J85" s="31" t="s">
        <v>28</v>
      </c>
      <c r="K85" s="29" t="s">
        <v>105</v>
      </c>
      <c r="L85" s="334"/>
      <c r="P85" s="77">
        <f>P86</f>
        <v>157</v>
      </c>
      <c r="Q85" s="77">
        <f>Q86+Q87+Q88</f>
        <v>648.9</v>
      </c>
      <c r="R85" s="77">
        <f>R86+R87+R88</f>
        <v>620.6</v>
      </c>
      <c r="S85" s="3">
        <f t="shared" ref="S85:S155" si="14">R85/P85%</f>
        <v>395.3</v>
      </c>
      <c r="T85" s="3">
        <f t="shared" ref="T85:T155" si="15">R85/Q85%</f>
        <v>95.6</v>
      </c>
    </row>
    <row r="86" spans="1:20" ht="36">
      <c r="A86" s="329" t="s">
        <v>12</v>
      </c>
      <c r="B86" s="329" t="s">
        <v>79</v>
      </c>
      <c r="C86" s="329" t="s">
        <v>38</v>
      </c>
      <c r="D86" s="329" t="s">
        <v>31</v>
      </c>
      <c r="E86" s="332" t="s">
        <v>169</v>
      </c>
      <c r="F86" s="335" t="s">
        <v>186</v>
      </c>
      <c r="G86" s="332" t="s">
        <v>205</v>
      </c>
      <c r="H86" s="222" t="s">
        <v>74</v>
      </c>
      <c r="I86" s="223">
        <v>10</v>
      </c>
      <c r="J86" s="31" t="s">
        <v>28</v>
      </c>
      <c r="K86" s="223">
        <v>3020708550</v>
      </c>
      <c r="L86" s="223" t="s">
        <v>87</v>
      </c>
      <c r="M86" s="224"/>
      <c r="N86" s="224"/>
      <c r="O86" s="224"/>
      <c r="P86" s="168">
        <v>157</v>
      </c>
      <c r="Q86" s="168">
        <v>157</v>
      </c>
      <c r="R86" s="77">
        <v>129.30000000000001</v>
      </c>
      <c r="S86" s="3">
        <f>R86/P86%</f>
        <v>82.4</v>
      </c>
      <c r="T86" s="3">
        <f>R86/Q86%</f>
        <v>82.4</v>
      </c>
    </row>
    <row r="87" spans="1:20" ht="66" customHeight="1">
      <c r="A87" s="329"/>
      <c r="B87" s="329"/>
      <c r="C87" s="329"/>
      <c r="D87" s="329"/>
      <c r="E87" s="299" t="s">
        <v>451</v>
      </c>
      <c r="F87" s="335" t="s">
        <v>186</v>
      </c>
      <c r="G87" s="332" t="s">
        <v>205</v>
      </c>
      <c r="H87" s="30">
        <v>844</v>
      </c>
      <c r="I87" s="29" t="s">
        <v>46</v>
      </c>
      <c r="J87" s="31" t="s">
        <v>16</v>
      </c>
      <c r="K87" s="22" t="s">
        <v>106</v>
      </c>
      <c r="L87" s="22">
        <v>321</v>
      </c>
      <c r="M87" s="344"/>
      <c r="N87" s="344"/>
      <c r="O87" s="344"/>
      <c r="P87" s="168"/>
      <c r="Q87" s="168">
        <v>488.4</v>
      </c>
      <c r="R87" s="77">
        <v>488.3</v>
      </c>
      <c r="S87" s="3" t="e">
        <f t="shared" ref="S87:S88" si="16">R87/P87%</f>
        <v>#DIV/0!</v>
      </c>
      <c r="T87" s="3">
        <f t="shared" ref="T87:T88" si="17">R87/Q87%</f>
        <v>100</v>
      </c>
    </row>
    <row r="88" spans="1:20" ht="48">
      <c r="A88" s="329"/>
      <c r="B88" s="329"/>
      <c r="C88" s="329"/>
      <c r="D88" s="329"/>
      <c r="E88" s="299" t="s">
        <v>452</v>
      </c>
      <c r="F88" s="335" t="s">
        <v>186</v>
      </c>
      <c r="G88" s="332" t="s">
        <v>205</v>
      </c>
      <c r="H88" s="30">
        <v>845</v>
      </c>
      <c r="I88" s="29" t="s">
        <v>46</v>
      </c>
      <c r="J88" s="31" t="s">
        <v>16</v>
      </c>
      <c r="K88" s="22" t="s">
        <v>107</v>
      </c>
      <c r="L88" s="22">
        <v>321</v>
      </c>
      <c r="M88" s="344"/>
      <c r="N88" s="344"/>
      <c r="O88" s="344"/>
      <c r="P88" s="168"/>
      <c r="Q88" s="168">
        <v>3.5</v>
      </c>
      <c r="R88" s="77">
        <v>3</v>
      </c>
      <c r="S88" s="3" t="e">
        <f t="shared" si="16"/>
        <v>#DIV/0!</v>
      </c>
      <c r="T88" s="3">
        <f t="shared" si="17"/>
        <v>85.7</v>
      </c>
    </row>
    <row r="89" spans="1:20" ht="36">
      <c r="A89" s="329" t="s">
        <v>12</v>
      </c>
      <c r="B89" s="329" t="s">
        <v>79</v>
      </c>
      <c r="C89" s="329" t="s">
        <v>44</v>
      </c>
      <c r="D89" s="329"/>
      <c r="E89" s="336" t="s">
        <v>390</v>
      </c>
      <c r="F89" s="335" t="s">
        <v>186</v>
      </c>
      <c r="G89" s="332"/>
      <c r="H89" s="213">
        <v>843</v>
      </c>
      <c r="I89" s="214" t="s">
        <v>391</v>
      </c>
      <c r="J89" s="13" t="s">
        <v>392</v>
      </c>
      <c r="K89" s="213">
        <v>3020906770</v>
      </c>
      <c r="L89" s="213"/>
      <c r="P89" s="215">
        <f>SUM(P91:P98)</f>
        <v>859979.2</v>
      </c>
      <c r="Q89" s="215">
        <f>SUM(Q91:Q98)</f>
        <v>847038</v>
      </c>
      <c r="R89" s="215">
        <f>SUM(R91:R98)</f>
        <v>797770.3</v>
      </c>
      <c r="S89" s="32">
        <f t="shared" si="14"/>
        <v>92.8</v>
      </c>
      <c r="T89" s="3">
        <f t="shared" si="15"/>
        <v>94.2</v>
      </c>
    </row>
    <row r="90" spans="1:20" ht="84">
      <c r="A90" s="331"/>
      <c r="B90" s="331"/>
      <c r="C90" s="331"/>
      <c r="D90" s="331"/>
      <c r="E90" s="15"/>
      <c r="F90" s="332" t="s">
        <v>338</v>
      </c>
      <c r="G90" s="332"/>
      <c r="H90" s="22">
        <v>833</v>
      </c>
      <c r="I90" s="180" t="s">
        <v>46</v>
      </c>
      <c r="J90" s="31" t="s">
        <v>28</v>
      </c>
      <c r="K90" s="22">
        <v>3020900000</v>
      </c>
      <c r="L90" s="22"/>
      <c r="P90" s="179"/>
      <c r="Q90" s="179">
        <f>Q101+Q102</f>
        <v>348732.4</v>
      </c>
      <c r="R90" s="179">
        <f>R101+R102</f>
        <v>311648.90000000002</v>
      </c>
      <c r="S90" s="3"/>
      <c r="T90" s="3">
        <f t="shared" si="15"/>
        <v>89.4</v>
      </c>
    </row>
    <row r="91" spans="1:20" ht="84">
      <c r="A91" s="329" t="s">
        <v>12</v>
      </c>
      <c r="B91" s="329" t="s">
        <v>79</v>
      </c>
      <c r="C91" s="329" t="s">
        <v>44</v>
      </c>
      <c r="D91" s="329" t="s">
        <v>18</v>
      </c>
      <c r="E91" s="169" t="s">
        <v>393</v>
      </c>
      <c r="F91" s="335" t="s">
        <v>186</v>
      </c>
      <c r="G91" s="332" t="s">
        <v>205</v>
      </c>
      <c r="H91" s="22">
        <v>843</v>
      </c>
      <c r="I91" s="180" t="s">
        <v>38</v>
      </c>
      <c r="J91" s="31" t="s">
        <v>16</v>
      </c>
      <c r="K91" s="22">
        <v>3020906770</v>
      </c>
      <c r="L91" s="181" t="s">
        <v>394</v>
      </c>
      <c r="P91" s="179">
        <f>352327+23074.6</f>
        <v>375401.6</v>
      </c>
      <c r="Q91" s="179">
        <v>400439.1</v>
      </c>
      <c r="R91" s="77">
        <v>376692.6</v>
      </c>
      <c r="S91" s="3">
        <f t="shared" si="14"/>
        <v>100.3</v>
      </c>
      <c r="T91" s="3">
        <f t="shared" si="15"/>
        <v>94.1</v>
      </c>
    </row>
    <row r="92" spans="1:20" ht="96">
      <c r="A92" s="329" t="s">
        <v>12</v>
      </c>
      <c r="B92" s="329" t="s">
        <v>79</v>
      </c>
      <c r="C92" s="329" t="s">
        <v>44</v>
      </c>
      <c r="D92" s="329" t="s">
        <v>16</v>
      </c>
      <c r="E92" s="169" t="s">
        <v>395</v>
      </c>
      <c r="F92" s="335" t="s">
        <v>186</v>
      </c>
      <c r="G92" s="332" t="s">
        <v>205</v>
      </c>
      <c r="H92" s="22">
        <v>843</v>
      </c>
      <c r="I92" s="180" t="s">
        <v>46</v>
      </c>
      <c r="J92" s="31" t="s">
        <v>28</v>
      </c>
      <c r="K92" s="22">
        <v>3020902160</v>
      </c>
      <c r="L92" s="181">
        <v>530</v>
      </c>
      <c r="P92" s="179">
        <v>52</v>
      </c>
      <c r="Q92" s="179">
        <v>63.4</v>
      </c>
      <c r="R92" s="77">
        <v>50.4</v>
      </c>
      <c r="S92" s="3">
        <f t="shared" si="14"/>
        <v>96.9</v>
      </c>
      <c r="T92" s="3">
        <f t="shared" si="15"/>
        <v>79.5</v>
      </c>
    </row>
    <row r="93" spans="1:20" ht="36">
      <c r="A93" s="329" t="s">
        <v>12</v>
      </c>
      <c r="B93" s="329" t="s">
        <v>79</v>
      </c>
      <c r="C93" s="329" t="s">
        <v>44</v>
      </c>
      <c r="D93" s="329" t="s">
        <v>21</v>
      </c>
      <c r="E93" s="169" t="s">
        <v>396</v>
      </c>
      <c r="F93" s="335" t="s">
        <v>186</v>
      </c>
      <c r="G93" s="332" t="s">
        <v>205</v>
      </c>
      <c r="H93" s="22">
        <v>843</v>
      </c>
      <c r="I93" s="180" t="s">
        <v>46</v>
      </c>
      <c r="J93" s="31" t="s">
        <v>28</v>
      </c>
      <c r="K93" s="22">
        <v>3020903760</v>
      </c>
      <c r="L93" s="181">
        <v>321</v>
      </c>
      <c r="P93" s="179">
        <f>3000-1500</f>
        <v>1500</v>
      </c>
      <c r="Q93" s="179">
        <v>3000</v>
      </c>
      <c r="R93" s="77">
        <v>3000</v>
      </c>
      <c r="S93" s="3">
        <f t="shared" si="14"/>
        <v>200</v>
      </c>
      <c r="T93" s="3">
        <f t="shared" si="15"/>
        <v>100</v>
      </c>
    </row>
    <row r="94" spans="1:20" ht="36">
      <c r="A94" s="329" t="s">
        <v>12</v>
      </c>
      <c r="B94" s="329" t="s">
        <v>79</v>
      </c>
      <c r="C94" s="329" t="s">
        <v>44</v>
      </c>
      <c r="D94" s="329" t="s">
        <v>28</v>
      </c>
      <c r="E94" s="169" t="s">
        <v>397</v>
      </c>
      <c r="F94" s="335" t="s">
        <v>186</v>
      </c>
      <c r="G94" s="332" t="s">
        <v>205</v>
      </c>
      <c r="H94" s="22">
        <v>843</v>
      </c>
      <c r="I94" s="180" t="s">
        <v>46</v>
      </c>
      <c r="J94" s="31" t="s">
        <v>28</v>
      </c>
      <c r="K94" s="22">
        <v>3020904250</v>
      </c>
      <c r="L94" s="181">
        <v>530</v>
      </c>
      <c r="P94" s="179">
        <v>110639.5</v>
      </c>
      <c r="Q94" s="179">
        <v>107836.6</v>
      </c>
      <c r="R94" s="77">
        <v>102576.6</v>
      </c>
      <c r="S94" s="3">
        <f t="shared" si="14"/>
        <v>92.7</v>
      </c>
      <c r="T94" s="3">
        <f t="shared" si="15"/>
        <v>95.1</v>
      </c>
    </row>
    <row r="95" spans="1:20" ht="36">
      <c r="A95" s="329" t="s">
        <v>12</v>
      </c>
      <c r="B95" s="329" t="s">
        <v>79</v>
      </c>
      <c r="C95" s="329" t="s">
        <v>44</v>
      </c>
      <c r="D95" s="329" t="s">
        <v>31</v>
      </c>
      <c r="E95" s="169" t="s">
        <v>398</v>
      </c>
      <c r="F95" s="335" t="s">
        <v>186</v>
      </c>
      <c r="G95" s="332" t="s">
        <v>205</v>
      </c>
      <c r="H95" s="22">
        <v>843</v>
      </c>
      <c r="I95" s="180" t="s">
        <v>46</v>
      </c>
      <c r="J95" s="31" t="s">
        <v>28</v>
      </c>
      <c r="K95" s="22">
        <v>3020904260</v>
      </c>
      <c r="L95" s="181">
        <v>530</v>
      </c>
      <c r="P95" s="179">
        <v>335690.4</v>
      </c>
      <c r="Q95" s="179">
        <v>299350.90000000002</v>
      </c>
      <c r="R95" s="77">
        <v>284330.7</v>
      </c>
      <c r="S95" s="3">
        <f t="shared" si="14"/>
        <v>84.7</v>
      </c>
      <c r="T95" s="3">
        <f t="shared" si="15"/>
        <v>95</v>
      </c>
    </row>
    <row r="96" spans="1:20" ht="132">
      <c r="A96" s="329" t="s">
        <v>12</v>
      </c>
      <c r="B96" s="329" t="s">
        <v>79</v>
      </c>
      <c r="C96" s="329" t="s">
        <v>44</v>
      </c>
      <c r="D96" s="329" t="s">
        <v>34</v>
      </c>
      <c r="E96" s="169" t="s">
        <v>399</v>
      </c>
      <c r="F96" s="335" t="s">
        <v>186</v>
      </c>
      <c r="G96" s="332" t="s">
        <v>205</v>
      </c>
      <c r="H96" s="22">
        <v>843</v>
      </c>
      <c r="I96" s="180" t="s">
        <v>46</v>
      </c>
      <c r="J96" s="31" t="s">
        <v>28</v>
      </c>
      <c r="K96" s="22">
        <v>3020905660</v>
      </c>
      <c r="L96" s="181">
        <v>530</v>
      </c>
      <c r="P96" s="179">
        <v>6375.4</v>
      </c>
      <c r="Q96" s="179">
        <v>9176</v>
      </c>
      <c r="R96" s="77">
        <v>8226.2000000000007</v>
      </c>
      <c r="S96" s="3">
        <f t="shared" si="14"/>
        <v>129</v>
      </c>
      <c r="T96" s="3">
        <f t="shared" si="15"/>
        <v>89.6</v>
      </c>
    </row>
    <row r="97" spans="1:20" ht="36">
      <c r="A97" s="329" t="s">
        <v>12</v>
      </c>
      <c r="B97" s="329" t="s">
        <v>79</v>
      </c>
      <c r="C97" s="329" t="s">
        <v>44</v>
      </c>
      <c r="D97" s="329" t="s">
        <v>38</v>
      </c>
      <c r="E97" s="169" t="s">
        <v>400</v>
      </c>
      <c r="F97" s="335" t="s">
        <v>186</v>
      </c>
      <c r="G97" s="332" t="s">
        <v>205</v>
      </c>
      <c r="H97" s="22">
        <v>843</v>
      </c>
      <c r="I97" s="180" t="s">
        <v>46</v>
      </c>
      <c r="J97" s="31" t="s">
        <v>28</v>
      </c>
      <c r="K97" s="22">
        <v>3020906330</v>
      </c>
      <c r="L97" s="181">
        <v>530</v>
      </c>
      <c r="P97" s="179">
        <v>12000</v>
      </c>
      <c r="Q97" s="179">
        <v>11628.1</v>
      </c>
      <c r="R97" s="77">
        <v>11137.5</v>
      </c>
      <c r="S97" s="3">
        <f t="shared" si="14"/>
        <v>92.8</v>
      </c>
      <c r="T97" s="3">
        <f t="shared" si="15"/>
        <v>95.8</v>
      </c>
    </row>
    <row r="98" spans="1:20" ht="36">
      <c r="A98" s="329" t="s">
        <v>12</v>
      </c>
      <c r="B98" s="329" t="s">
        <v>79</v>
      </c>
      <c r="C98" s="329" t="s">
        <v>44</v>
      </c>
      <c r="D98" s="329" t="s">
        <v>41</v>
      </c>
      <c r="E98" s="169" t="s">
        <v>401</v>
      </c>
      <c r="F98" s="335" t="s">
        <v>186</v>
      </c>
      <c r="G98" s="332" t="s">
        <v>365</v>
      </c>
      <c r="H98" s="22">
        <v>843</v>
      </c>
      <c r="I98" s="180" t="s">
        <v>46</v>
      </c>
      <c r="J98" s="31" t="s">
        <v>28</v>
      </c>
      <c r="K98" s="22">
        <v>3020952600</v>
      </c>
      <c r="L98" s="181">
        <v>530</v>
      </c>
      <c r="P98" s="179">
        <v>18320.3</v>
      </c>
      <c r="Q98" s="179">
        <v>15543.9</v>
      </c>
      <c r="R98" s="77">
        <v>11756.3</v>
      </c>
      <c r="S98" s="3">
        <f t="shared" si="14"/>
        <v>64.2</v>
      </c>
      <c r="T98" s="3">
        <f t="shared" si="15"/>
        <v>75.599999999999994</v>
      </c>
    </row>
    <row r="99" spans="1:20" ht="24" customHeight="1">
      <c r="A99" s="329" t="s">
        <v>12</v>
      </c>
      <c r="B99" s="329" t="s">
        <v>79</v>
      </c>
      <c r="C99" s="329" t="s">
        <v>44</v>
      </c>
      <c r="D99" s="307" t="s">
        <v>44</v>
      </c>
      <c r="E99" s="364" t="s">
        <v>402</v>
      </c>
      <c r="F99" s="332"/>
      <c r="G99" s="332" t="s">
        <v>15</v>
      </c>
      <c r="H99" s="181" t="s">
        <v>403</v>
      </c>
      <c r="I99" s="180" t="s">
        <v>46</v>
      </c>
      <c r="J99" s="31" t="s">
        <v>170</v>
      </c>
      <c r="K99" s="22">
        <v>3020900000</v>
      </c>
      <c r="L99" s="181"/>
      <c r="P99" s="179"/>
      <c r="Q99" s="179">
        <f>Q100+Q101+Q102</f>
        <v>348732.4</v>
      </c>
      <c r="R99" s="179">
        <f>R100+R101+R102</f>
        <v>311648.90000000002</v>
      </c>
      <c r="S99" s="3"/>
      <c r="T99" s="3">
        <f t="shared" si="15"/>
        <v>89.4</v>
      </c>
    </row>
    <row r="100" spans="1:20" ht="24">
      <c r="A100" s="330"/>
      <c r="B100" s="330"/>
      <c r="C100" s="10"/>
      <c r="D100" s="123"/>
      <c r="E100" s="365"/>
      <c r="F100" s="335" t="s">
        <v>186</v>
      </c>
      <c r="G100" s="332"/>
      <c r="H100" s="22">
        <v>843</v>
      </c>
      <c r="I100" s="180" t="s">
        <v>46</v>
      </c>
      <c r="J100" s="31" t="s">
        <v>170</v>
      </c>
      <c r="K100" s="22">
        <v>3020900000</v>
      </c>
      <c r="L100" s="181"/>
      <c r="P100" s="179"/>
      <c r="Q100" s="179"/>
      <c r="R100" s="179"/>
      <c r="S100" s="3"/>
      <c r="T100" s="3"/>
    </row>
    <row r="101" spans="1:20" ht="43.5" customHeight="1">
      <c r="A101" s="10"/>
      <c r="B101" s="10"/>
      <c r="C101" s="10"/>
      <c r="D101" s="123"/>
      <c r="E101" s="365"/>
      <c r="F101" s="356" t="s">
        <v>338</v>
      </c>
      <c r="G101" s="335" t="s">
        <v>205</v>
      </c>
      <c r="H101" s="22">
        <v>833</v>
      </c>
      <c r="I101" s="180" t="s">
        <v>46</v>
      </c>
      <c r="J101" s="31" t="s">
        <v>28</v>
      </c>
      <c r="K101" s="22">
        <v>3020900000</v>
      </c>
      <c r="L101" s="181"/>
      <c r="P101" s="179"/>
      <c r="Q101" s="179">
        <f>348732.4-Q102</f>
        <v>242044.79999999999</v>
      </c>
      <c r="R101" s="179">
        <f>311648.9-R102</f>
        <v>205009.4</v>
      </c>
      <c r="S101" s="3"/>
      <c r="T101" s="3">
        <f t="shared" si="15"/>
        <v>84.7</v>
      </c>
    </row>
    <row r="102" spans="1:20" ht="32.25" customHeight="1">
      <c r="A102" s="175"/>
      <c r="B102" s="175"/>
      <c r="C102" s="175"/>
      <c r="D102" s="320"/>
      <c r="E102" s="366"/>
      <c r="F102" s="358"/>
      <c r="G102" s="332" t="s">
        <v>365</v>
      </c>
      <c r="H102" s="22">
        <v>834</v>
      </c>
      <c r="I102" s="180" t="s">
        <v>46</v>
      </c>
      <c r="J102" s="31" t="s">
        <v>28</v>
      </c>
      <c r="K102" s="22">
        <v>3020900000</v>
      </c>
      <c r="L102" s="181"/>
      <c r="P102" s="179"/>
      <c r="Q102" s="179">
        <v>106687.6</v>
      </c>
      <c r="R102" s="179">
        <v>106639.5</v>
      </c>
      <c r="S102" s="3"/>
      <c r="T102" s="3">
        <f t="shared" si="15"/>
        <v>100</v>
      </c>
    </row>
    <row r="103" spans="1:20" ht="36">
      <c r="A103" s="338">
        <v>30</v>
      </c>
      <c r="B103" s="338">
        <v>2</v>
      </c>
      <c r="C103" s="338" t="s">
        <v>161</v>
      </c>
      <c r="D103" s="26"/>
      <c r="E103" s="185" t="s">
        <v>177</v>
      </c>
      <c r="F103" s="335"/>
      <c r="G103" s="8" t="s">
        <v>15</v>
      </c>
      <c r="H103" s="335"/>
      <c r="I103" s="22">
        <v>10</v>
      </c>
      <c r="J103" s="23" t="s">
        <v>174</v>
      </c>
      <c r="K103" s="22" t="s">
        <v>163</v>
      </c>
      <c r="L103" s="335"/>
      <c r="P103" s="77">
        <f>P104+P105+P106</f>
        <v>2472253.2000000002</v>
      </c>
      <c r="Q103" s="77">
        <f>Q104+Q105+Q106</f>
        <v>2724802.1</v>
      </c>
      <c r="R103" s="77">
        <f>R104+R105+R106</f>
        <v>2678187.5</v>
      </c>
      <c r="S103" s="3">
        <f t="shared" si="14"/>
        <v>108.3</v>
      </c>
      <c r="T103" s="3">
        <f t="shared" si="15"/>
        <v>98.3</v>
      </c>
    </row>
    <row r="104" spans="1:20" ht="36">
      <c r="A104" s="11"/>
      <c r="B104" s="11"/>
      <c r="C104" s="11"/>
      <c r="D104" s="11"/>
      <c r="E104" s="11"/>
      <c r="F104" s="335" t="s">
        <v>186</v>
      </c>
      <c r="G104" s="8"/>
      <c r="H104" s="22">
        <v>843</v>
      </c>
      <c r="I104" s="22">
        <v>10</v>
      </c>
      <c r="J104" s="23" t="s">
        <v>174</v>
      </c>
      <c r="K104" s="22" t="s">
        <v>163</v>
      </c>
      <c r="L104" s="22"/>
      <c r="P104" s="25">
        <f>P107</f>
        <v>2356629.6</v>
      </c>
      <c r="Q104" s="25">
        <f>Q107</f>
        <v>2607191</v>
      </c>
      <c r="R104" s="25">
        <f>R107</f>
        <v>2561521.9</v>
      </c>
      <c r="S104" s="3">
        <f t="shared" si="14"/>
        <v>108.7</v>
      </c>
      <c r="T104" s="3">
        <f t="shared" si="15"/>
        <v>98.2</v>
      </c>
    </row>
    <row r="105" spans="1:20" ht="84">
      <c r="A105" s="10"/>
      <c r="B105" s="10"/>
      <c r="C105" s="10"/>
      <c r="D105" s="10"/>
      <c r="E105" s="11"/>
      <c r="F105" s="335" t="s">
        <v>338</v>
      </c>
      <c r="G105" s="8"/>
      <c r="H105" s="17">
        <v>833</v>
      </c>
      <c r="I105" s="18" t="s">
        <v>46</v>
      </c>
      <c r="J105" s="329" t="s">
        <v>28</v>
      </c>
      <c r="K105" s="22" t="s">
        <v>163</v>
      </c>
      <c r="L105" s="338"/>
      <c r="P105" s="77">
        <v>108623.6</v>
      </c>
      <c r="Q105" s="77">
        <v>108623.6</v>
      </c>
      <c r="R105" s="77">
        <v>107678.1</v>
      </c>
      <c r="S105" s="3">
        <f t="shared" si="14"/>
        <v>99.1</v>
      </c>
      <c r="T105" s="3">
        <f t="shared" si="15"/>
        <v>99.1</v>
      </c>
    </row>
    <row r="106" spans="1:20" ht="48">
      <c r="A106" s="12"/>
      <c r="B106" s="12"/>
      <c r="C106" s="12"/>
      <c r="D106" s="12"/>
      <c r="E106" s="12"/>
      <c r="F106" s="335" t="s">
        <v>339</v>
      </c>
      <c r="G106" s="8"/>
      <c r="H106" s="22">
        <v>835</v>
      </c>
      <c r="I106" s="22">
        <v>10</v>
      </c>
      <c r="J106" s="23" t="s">
        <v>21</v>
      </c>
      <c r="K106" s="22" t="s">
        <v>185</v>
      </c>
      <c r="L106" s="22"/>
      <c r="P106" s="25">
        <v>7000</v>
      </c>
      <c r="Q106" s="25">
        <v>8987.5</v>
      </c>
      <c r="R106" s="25">
        <v>8987.5</v>
      </c>
      <c r="S106" s="3">
        <f t="shared" si="14"/>
        <v>128.4</v>
      </c>
      <c r="T106" s="3">
        <f t="shared" si="15"/>
        <v>100</v>
      </c>
    </row>
    <row r="107" spans="1:20" ht="72">
      <c r="A107" s="26">
        <v>30</v>
      </c>
      <c r="B107" s="26">
        <v>2</v>
      </c>
      <c r="C107" s="26" t="s">
        <v>161</v>
      </c>
      <c r="D107" s="216">
        <v>1</v>
      </c>
      <c r="E107" s="8" t="s">
        <v>404</v>
      </c>
      <c r="F107" s="186" t="s">
        <v>186</v>
      </c>
      <c r="G107" s="335"/>
      <c r="H107" s="22">
        <v>843</v>
      </c>
      <c r="I107" s="22">
        <v>10</v>
      </c>
      <c r="J107" s="23" t="s">
        <v>405</v>
      </c>
      <c r="K107" s="22" t="s">
        <v>163</v>
      </c>
      <c r="L107" s="181" t="s">
        <v>406</v>
      </c>
      <c r="P107" s="25">
        <f>P108+P109+P110+P111+P112+P113+P114</f>
        <v>2356629.6</v>
      </c>
      <c r="Q107" s="25">
        <f>Q108:S108+Q109+Q110+Q111+Q112+Q113+Q114</f>
        <v>2607191</v>
      </c>
      <c r="R107" s="25">
        <f>R108:T108+R109+R110+R111+R112+R113+R114</f>
        <v>2561521.9</v>
      </c>
      <c r="S107" s="3">
        <f t="shared" si="14"/>
        <v>108.7</v>
      </c>
      <c r="T107" s="3">
        <f t="shared" si="15"/>
        <v>98.2</v>
      </c>
    </row>
    <row r="108" spans="1:20" s="2" customFormat="1" ht="48">
      <c r="A108" s="11"/>
      <c r="B108" s="11"/>
      <c r="C108" s="11"/>
      <c r="D108" s="141"/>
      <c r="E108" s="187" t="s">
        <v>407</v>
      </c>
      <c r="F108" s="142"/>
      <c r="G108" s="117" t="s">
        <v>205</v>
      </c>
      <c r="H108" s="188">
        <v>843</v>
      </c>
      <c r="I108" s="188">
        <v>10</v>
      </c>
      <c r="J108" s="189" t="s">
        <v>21</v>
      </c>
      <c r="K108" s="188" t="s">
        <v>408</v>
      </c>
      <c r="L108" s="190" t="s">
        <v>409</v>
      </c>
      <c r="M108" s="129"/>
      <c r="N108" s="129"/>
      <c r="O108" s="129"/>
      <c r="P108" s="168">
        <v>264000</v>
      </c>
      <c r="Q108" s="168">
        <v>90771.7</v>
      </c>
      <c r="R108" s="167">
        <v>89226.7</v>
      </c>
      <c r="S108" s="3">
        <f t="shared" si="14"/>
        <v>33.799999999999997</v>
      </c>
      <c r="T108" s="3">
        <f t="shared" si="15"/>
        <v>98.3</v>
      </c>
    </row>
    <row r="109" spans="1:20" s="2" customFormat="1" ht="51">
      <c r="A109" s="11"/>
      <c r="B109" s="11"/>
      <c r="C109" s="11"/>
      <c r="D109" s="141"/>
      <c r="E109" s="191" t="s">
        <v>309</v>
      </c>
      <c r="F109" s="142"/>
      <c r="G109" s="117" t="s">
        <v>365</v>
      </c>
      <c r="H109" s="188">
        <v>843</v>
      </c>
      <c r="I109" s="188">
        <v>10</v>
      </c>
      <c r="J109" s="189" t="s">
        <v>21</v>
      </c>
      <c r="K109" s="188" t="s">
        <v>410</v>
      </c>
      <c r="L109" s="188" t="s">
        <v>27</v>
      </c>
      <c r="M109" s="129"/>
      <c r="N109" s="129"/>
      <c r="O109" s="129"/>
      <c r="P109" s="168">
        <v>1092054.8999999999</v>
      </c>
      <c r="Q109" s="168">
        <v>1166904.5</v>
      </c>
      <c r="R109" s="174">
        <v>1158544.5</v>
      </c>
      <c r="S109" s="3">
        <f t="shared" si="14"/>
        <v>106.1</v>
      </c>
      <c r="T109" s="3">
        <f t="shared" si="15"/>
        <v>99.3</v>
      </c>
    </row>
    <row r="110" spans="1:20" s="2" customFormat="1" ht="36">
      <c r="A110" s="11"/>
      <c r="B110" s="11"/>
      <c r="C110" s="11"/>
      <c r="D110" s="141"/>
      <c r="E110" s="362" t="s">
        <v>353</v>
      </c>
      <c r="F110" s="142"/>
      <c r="G110" s="117" t="s">
        <v>205</v>
      </c>
      <c r="H110" s="188">
        <v>843</v>
      </c>
      <c r="I110" s="188">
        <v>10</v>
      </c>
      <c r="J110" s="189" t="s">
        <v>28</v>
      </c>
      <c r="K110" s="188" t="s">
        <v>411</v>
      </c>
      <c r="L110" s="188" t="s">
        <v>412</v>
      </c>
      <c r="M110" s="129"/>
      <c r="N110" s="129"/>
      <c r="O110" s="129"/>
      <c r="P110" s="168">
        <v>363740.1</v>
      </c>
      <c r="Q110" s="168">
        <v>287726</v>
      </c>
      <c r="R110" s="174">
        <v>266780.5</v>
      </c>
      <c r="S110" s="3">
        <f t="shared" si="14"/>
        <v>73.3</v>
      </c>
      <c r="T110" s="3">
        <f t="shared" si="15"/>
        <v>92.7</v>
      </c>
    </row>
    <row r="111" spans="1:20" s="2" customFormat="1" ht="36">
      <c r="A111" s="11"/>
      <c r="B111" s="11"/>
      <c r="C111" s="11"/>
      <c r="D111" s="141"/>
      <c r="E111" s="363"/>
      <c r="F111" s="142"/>
      <c r="G111" s="117" t="s">
        <v>205</v>
      </c>
      <c r="H111" s="188">
        <v>843</v>
      </c>
      <c r="I111" s="188">
        <v>10</v>
      </c>
      <c r="J111" s="189" t="s">
        <v>28</v>
      </c>
      <c r="K111" s="188" t="s">
        <v>413</v>
      </c>
      <c r="L111" s="188" t="s">
        <v>412</v>
      </c>
      <c r="M111" s="129"/>
      <c r="N111" s="129"/>
      <c r="O111" s="129"/>
      <c r="P111" s="168">
        <v>20000</v>
      </c>
      <c r="Q111" s="168">
        <v>20000</v>
      </c>
      <c r="R111" s="174">
        <v>19999.900000000001</v>
      </c>
      <c r="S111" s="3">
        <f t="shared" si="14"/>
        <v>100</v>
      </c>
      <c r="T111" s="3">
        <f t="shared" si="15"/>
        <v>100</v>
      </c>
    </row>
    <row r="112" spans="1:20" s="2" customFormat="1" ht="36">
      <c r="A112" s="11"/>
      <c r="B112" s="11"/>
      <c r="C112" s="11"/>
      <c r="D112" s="141"/>
      <c r="E112" s="130" t="s">
        <v>103</v>
      </c>
      <c r="F112" s="142"/>
      <c r="G112" s="117" t="s">
        <v>205</v>
      </c>
      <c r="H112" s="188">
        <v>843</v>
      </c>
      <c r="I112" s="188">
        <v>10</v>
      </c>
      <c r="J112" s="189" t="s">
        <v>21</v>
      </c>
      <c r="K112" s="192" t="s">
        <v>414</v>
      </c>
      <c r="L112" s="190" t="s">
        <v>415</v>
      </c>
      <c r="M112" s="129"/>
      <c r="N112" s="129"/>
      <c r="O112" s="129"/>
      <c r="P112" s="168">
        <v>10500</v>
      </c>
      <c r="Q112" s="168">
        <v>14022.1</v>
      </c>
      <c r="R112" s="174">
        <v>13524.4</v>
      </c>
      <c r="S112" s="3">
        <f t="shared" si="14"/>
        <v>128.80000000000001</v>
      </c>
      <c r="T112" s="3">
        <f t="shared" si="15"/>
        <v>96.5</v>
      </c>
    </row>
    <row r="113" spans="1:20" s="2" customFormat="1" ht="96">
      <c r="A113" s="11"/>
      <c r="B113" s="11"/>
      <c r="C113" s="11"/>
      <c r="D113" s="141"/>
      <c r="E113" s="193" t="s">
        <v>416</v>
      </c>
      <c r="F113" s="142"/>
      <c r="G113" s="117" t="s">
        <v>205</v>
      </c>
      <c r="H113" s="188">
        <v>843</v>
      </c>
      <c r="I113" s="188">
        <v>10</v>
      </c>
      <c r="J113" s="189" t="s">
        <v>28</v>
      </c>
      <c r="K113" s="192" t="s">
        <v>417</v>
      </c>
      <c r="L113" s="190"/>
      <c r="M113" s="129"/>
      <c r="N113" s="129"/>
      <c r="O113" s="129"/>
      <c r="P113" s="168">
        <v>76648.3</v>
      </c>
      <c r="Q113" s="168">
        <v>9166.9</v>
      </c>
      <c r="R113" s="174">
        <v>4056.9</v>
      </c>
      <c r="S113" s="3">
        <f t="shared" si="14"/>
        <v>5.3</v>
      </c>
      <c r="T113" s="3">
        <f t="shared" si="15"/>
        <v>44.3</v>
      </c>
    </row>
    <row r="114" spans="1:20" s="2" customFormat="1" ht="60">
      <c r="A114" s="12"/>
      <c r="B114" s="12"/>
      <c r="C114" s="12"/>
      <c r="D114" s="143"/>
      <c r="E114" s="193" t="s">
        <v>418</v>
      </c>
      <c r="F114" s="144"/>
      <c r="G114" s="130" t="s">
        <v>419</v>
      </c>
      <c r="H114" s="188">
        <v>843</v>
      </c>
      <c r="I114" s="188">
        <v>10</v>
      </c>
      <c r="J114" s="189" t="s">
        <v>21</v>
      </c>
      <c r="K114" s="188" t="s">
        <v>420</v>
      </c>
      <c r="L114" s="190" t="s">
        <v>409</v>
      </c>
      <c r="M114" s="129"/>
      <c r="N114" s="129"/>
      <c r="O114" s="129"/>
      <c r="P114" s="168">
        <f>100640.4+429045.9</f>
        <v>529686.30000000005</v>
      </c>
      <c r="Q114" s="168">
        <f>193534+825065.8</f>
        <v>1018599.8</v>
      </c>
      <c r="R114" s="167">
        <f>191783.9+817605.1</f>
        <v>1009389</v>
      </c>
      <c r="S114" s="3">
        <f t="shared" si="14"/>
        <v>190.6</v>
      </c>
      <c r="T114" s="3">
        <f t="shared" si="15"/>
        <v>99.1</v>
      </c>
    </row>
    <row r="115" spans="1:20" ht="48">
      <c r="A115" s="334">
        <v>30</v>
      </c>
      <c r="B115" s="334">
        <v>2</v>
      </c>
      <c r="C115" s="334" t="s">
        <v>162</v>
      </c>
      <c r="D115" s="334"/>
      <c r="E115" s="8" t="s">
        <v>176</v>
      </c>
      <c r="F115" s="8" t="s">
        <v>381</v>
      </c>
      <c r="G115" s="335"/>
      <c r="H115" s="334">
        <v>855</v>
      </c>
      <c r="I115" s="29" t="s">
        <v>44</v>
      </c>
      <c r="J115" s="29" t="s">
        <v>44</v>
      </c>
      <c r="K115" s="334" t="s">
        <v>167</v>
      </c>
      <c r="L115" s="335"/>
      <c r="P115" s="77">
        <f>P117</f>
        <v>256.2</v>
      </c>
      <c r="Q115" s="77">
        <f>Q117</f>
        <v>256.2</v>
      </c>
      <c r="R115" s="77">
        <f>R117</f>
        <v>255.3</v>
      </c>
      <c r="S115" s="3">
        <f t="shared" si="14"/>
        <v>99.6</v>
      </c>
      <c r="T115" s="3">
        <f t="shared" si="15"/>
        <v>99.6</v>
      </c>
    </row>
    <row r="116" spans="1:20" ht="96">
      <c r="A116" s="368">
        <v>30</v>
      </c>
      <c r="B116" s="368">
        <v>2</v>
      </c>
      <c r="C116" s="368" t="s">
        <v>162</v>
      </c>
      <c r="D116" s="368">
        <v>1</v>
      </c>
      <c r="E116" s="8" t="s">
        <v>181</v>
      </c>
      <c r="F116" s="367" t="s">
        <v>381</v>
      </c>
      <c r="G116" s="335" t="s">
        <v>365</v>
      </c>
      <c r="H116" s="334">
        <v>855</v>
      </c>
      <c r="I116" s="29" t="s">
        <v>44</v>
      </c>
      <c r="J116" s="29" t="s">
        <v>44</v>
      </c>
      <c r="K116" s="334" t="s">
        <v>167</v>
      </c>
      <c r="L116" s="335">
        <v>240</v>
      </c>
      <c r="P116" s="77">
        <f>P117</f>
        <v>256.2</v>
      </c>
      <c r="Q116" s="77">
        <f>Q117</f>
        <v>256.2</v>
      </c>
      <c r="R116" s="77">
        <f>R117</f>
        <v>255.3</v>
      </c>
      <c r="S116" s="3">
        <f t="shared" si="14"/>
        <v>99.6</v>
      </c>
      <c r="T116" s="3">
        <f t="shared" si="15"/>
        <v>99.6</v>
      </c>
    </row>
    <row r="117" spans="1:20" s="2" customFormat="1" ht="48">
      <c r="A117" s="368"/>
      <c r="B117" s="368"/>
      <c r="C117" s="368"/>
      <c r="D117" s="368"/>
      <c r="E117" s="130" t="s">
        <v>355</v>
      </c>
      <c r="F117" s="367"/>
      <c r="G117" s="117" t="s">
        <v>365</v>
      </c>
      <c r="H117" s="194">
        <v>855</v>
      </c>
      <c r="I117" s="195" t="s">
        <v>44</v>
      </c>
      <c r="J117" s="195" t="s">
        <v>44</v>
      </c>
      <c r="K117" s="194" t="s">
        <v>167</v>
      </c>
      <c r="L117" s="117">
        <v>240</v>
      </c>
      <c r="M117" s="129"/>
      <c r="N117" s="129"/>
      <c r="O117" s="129"/>
      <c r="P117" s="174">
        <v>256.2</v>
      </c>
      <c r="Q117" s="174">
        <v>256.2</v>
      </c>
      <c r="R117" s="174">
        <v>255.3</v>
      </c>
      <c r="S117" s="3">
        <f t="shared" si="14"/>
        <v>99.6</v>
      </c>
      <c r="T117" s="3">
        <f t="shared" si="15"/>
        <v>99.6</v>
      </c>
    </row>
    <row r="118" spans="1:20">
      <c r="A118" s="353">
        <v>30</v>
      </c>
      <c r="B118" s="353">
        <v>3</v>
      </c>
      <c r="C118" s="353"/>
      <c r="D118" s="353"/>
      <c r="E118" s="356" t="s">
        <v>180</v>
      </c>
      <c r="F118" s="361" t="s">
        <v>186</v>
      </c>
      <c r="G118" s="335" t="s">
        <v>15</v>
      </c>
      <c r="H118" s="335"/>
      <c r="I118" s="335"/>
      <c r="J118" s="335"/>
      <c r="K118" s="335"/>
      <c r="L118" s="335"/>
      <c r="M118" s="347"/>
      <c r="N118" s="347"/>
      <c r="O118" s="347"/>
      <c r="P118" s="3">
        <f>P119+P120</f>
        <v>2337063.6</v>
      </c>
      <c r="Q118" s="3">
        <f t="shared" ref="Q118:R118" si="18">Q119+Q120</f>
        <v>2855966.3</v>
      </c>
      <c r="R118" s="3">
        <f t="shared" si="18"/>
        <v>2841710.9</v>
      </c>
      <c r="S118" s="3">
        <f>R118/P118%</f>
        <v>121.6</v>
      </c>
      <c r="T118" s="3">
        <f>R118/Q118%</f>
        <v>99.5</v>
      </c>
    </row>
    <row r="119" spans="1:20" ht="36">
      <c r="A119" s="354"/>
      <c r="B119" s="354"/>
      <c r="C119" s="354"/>
      <c r="D119" s="354"/>
      <c r="E119" s="357"/>
      <c r="F119" s="357"/>
      <c r="G119" s="335" t="s">
        <v>205</v>
      </c>
      <c r="H119" s="335">
        <v>843</v>
      </c>
      <c r="I119" s="335">
        <v>10</v>
      </c>
      <c r="J119" s="9" t="s">
        <v>170</v>
      </c>
      <c r="K119" s="29" t="s">
        <v>175</v>
      </c>
      <c r="L119" s="335"/>
      <c r="P119" s="77">
        <f>P122+P127+P136+P138+P123+P133</f>
        <v>2337063.6</v>
      </c>
      <c r="Q119" s="77">
        <f t="shared" ref="Q119:R119" si="19">Q122+Q127+Q136+Q138+Q123+Q133</f>
        <v>2632020</v>
      </c>
      <c r="R119" s="77">
        <f t="shared" si="19"/>
        <v>2617815.7000000002</v>
      </c>
      <c r="S119" s="3">
        <f>R119/P119%</f>
        <v>112</v>
      </c>
      <c r="T119" s="3">
        <f>R119/Q119%</f>
        <v>99.5</v>
      </c>
    </row>
    <row r="120" spans="1:20" ht="24">
      <c r="A120" s="355"/>
      <c r="B120" s="355"/>
      <c r="C120" s="355"/>
      <c r="D120" s="355"/>
      <c r="E120" s="358"/>
      <c r="F120" s="358"/>
      <c r="G120" s="335" t="s">
        <v>365</v>
      </c>
      <c r="H120" s="335">
        <v>843</v>
      </c>
      <c r="I120" s="335">
        <v>10</v>
      </c>
      <c r="J120" s="9" t="s">
        <v>170</v>
      </c>
      <c r="K120" s="29" t="s">
        <v>175</v>
      </c>
      <c r="L120" s="335"/>
      <c r="P120" s="77">
        <f>P139+P140</f>
        <v>0</v>
      </c>
      <c r="Q120" s="77">
        <f t="shared" ref="Q120:T120" si="20">Q139+Q140</f>
        <v>223946.3</v>
      </c>
      <c r="R120" s="77">
        <f t="shared" si="20"/>
        <v>223895.2</v>
      </c>
      <c r="S120" s="77">
        <f t="shared" si="20"/>
        <v>0</v>
      </c>
      <c r="T120" s="77">
        <f t="shared" si="20"/>
        <v>200</v>
      </c>
    </row>
    <row r="121" spans="1:20" ht="36">
      <c r="A121" s="31" t="s">
        <v>12</v>
      </c>
      <c r="B121" s="31" t="s">
        <v>108</v>
      </c>
      <c r="C121" s="31" t="s">
        <v>31</v>
      </c>
      <c r="D121" s="31"/>
      <c r="E121" s="335" t="s">
        <v>109</v>
      </c>
      <c r="F121" s="335" t="s">
        <v>186</v>
      </c>
      <c r="G121" s="335"/>
      <c r="H121" s="30">
        <v>843</v>
      </c>
      <c r="I121" s="29" t="s">
        <v>46</v>
      </c>
      <c r="J121" s="31" t="s">
        <v>16</v>
      </c>
      <c r="K121" s="29" t="s">
        <v>110</v>
      </c>
      <c r="L121" s="334"/>
      <c r="P121" s="77">
        <f>P122</f>
        <v>3195</v>
      </c>
      <c r="Q121" s="77">
        <f>Q122</f>
        <v>2387.6</v>
      </c>
      <c r="R121" s="77">
        <f>R122</f>
        <v>2082.8000000000002</v>
      </c>
      <c r="S121" s="3">
        <f t="shared" si="14"/>
        <v>65.2</v>
      </c>
      <c r="T121" s="3">
        <f t="shared" si="15"/>
        <v>87.2</v>
      </c>
    </row>
    <row r="122" spans="1:20" ht="96">
      <c r="A122" s="31" t="s">
        <v>12</v>
      </c>
      <c r="B122" s="31" t="s">
        <v>108</v>
      </c>
      <c r="C122" s="31" t="s">
        <v>31</v>
      </c>
      <c r="D122" s="31" t="s">
        <v>16</v>
      </c>
      <c r="E122" s="335" t="s">
        <v>111</v>
      </c>
      <c r="F122" s="335" t="s">
        <v>186</v>
      </c>
      <c r="G122" s="335" t="s">
        <v>205</v>
      </c>
      <c r="H122" s="30">
        <v>843</v>
      </c>
      <c r="I122" s="29" t="s">
        <v>46</v>
      </c>
      <c r="J122" s="31" t="s">
        <v>16</v>
      </c>
      <c r="K122" s="29" t="s">
        <v>112</v>
      </c>
      <c r="L122" s="334">
        <v>321</v>
      </c>
      <c r="P122" s="168">
        <v>3195</v>
      </c>
      <c r="Q122" s="168">
        <v>2387.6</v>
      </c>
      <c r="R122" s="77">
        <v>2082.8000000000002</v>
      </c>
      <c r="S122" s="3">
        <f t="shared" si="14"/>
        <v>65.2</v>
      </c>
      <c r="T122" s="3">
        <f t="shared" si="15"/>
        <v>87.2</v>
      </c>
    </row>
    <row r="123" spans="1:20" ht="48">
      <c r="A123" s="31" t="s">
        <v>12</v>
      </c>
      <c r="B123" s="329" t="s">
        <v>108</v>
      </c>
      <c r="C123" s="329" t="s">
        <v>34</v>
      </c>
      <c r="D123" s="329"/>
      <c r="E123" s="152" t="s">
        <v>113</v>
      </c>
      <c r="F123" s="335" t="s">
        <v>186</v>
      </c>
      <c r="G123" s="335"/>
      <c r="H123" s="30">
        <v>843</v>
      </c>
      <c r="I123" s="29" t="s">
        <v>46</v>
      </c>
      <c r="J123" s="31" t="s">
        <v>16</v>
      </c>
      <c r="K123" s="18" t="s">
        <v>114</v>
      </c>
      <c r="L123" s="334"/>
      <c r="P123" s="168">
        <f>P124+P125</f>
        <v>0</v>
      </c>
      <c r="Q123" s="168">
        <f>Q124+Q125</f>
        <v>16122</v>
      </c>
      <c r="R123" s="168">
        <f>R124+R125</f>
        <v>15363.1</v>
      </c>
      <c r="S123" s="3"/>
      <c r="T123" s="3">
        <f t="shared" si="15"/>
        <v>95.3</v>
      </c>
    </row>
    <row r="124" spans="1:20" ht="48">
      <c r="A124" s="31" t="s">
        <v>12</v>
      </c>
      <c r="B124" s="329" t="s">
        <v>108</v>
      </c>
      <c r="C124" s="329" t="s">
        <v>34</v>
      </c>
      <c r="D124" s="196" t="s">
        <v>16</v>
      </c>
      <c r="E124" s="152" t="s">
        <v>115</v>
      </c>
      <c r="F124" s="335" t="s">
        <v>186</v>
      </c>
      <c r="G124" s="335" t="s">
        <v>205</v>
      </c>
      <c r="H124" s="30">
        <v>843</v>
      </c>
      <c r="I124" s="29" t="s">
        <v>46</v>
      </c>
      <c r="J124" s="31" t="s">
        <v>34</v>
      </c>
      <c r="K124" s="38" t="s">
        <v>116</v>
      </c>
      <c r="L124" s="334">
        <v>244</v>
      </c>
      <c r="P124" s="168"/>
      <c r="Q124" s="168">
        <v>14853.3</v>
      </c>
      <c r="R124" s="167">
        <v>14099.2</v>
      </c>
      <c r="S124" s="3"/>
      <c r="T124" s="3">
        <f t="shared" si="15"/>
        <v>94.9</v>
      </c>
    </row>
    <row r="125" spans="1:20" ht="36">
      <c r="A125" s="31" t="s">
        <v>12</v>
      </c>
      <c r="B125" s="329" t="s">
        <v>108</v>
      </c>
      <c r="C125" s="329" t="s">
        <v>34</v>
      </c>
      <c r="D125" s="196" t="s">
        <v>21</v>
      </c>
      <c r="E125" s="152" t="s">
        <v>421</v>
      </c>
      <c r="F125" s="335" t="s">
        <v>186</v>
      </c>
      <c r="G125" s="335" t="s">
        <v>205</v>
      </c>
      <c r="H125" s="30">
        <v>843</v>
      </c>
      <c r="I125" s="29" t="s">
        <v>46</v>
      </c>
      <c r="J125" s="31" t="s">
        <v>34</v>
      </c>
      <c r="K125" s="38" t="s">
        <v>160</v>
      </c>
      <c r="L125" s="29" t="s">
        <v>422</v>
      </c>
      <c r="P125" s="168"/>
      <c r="Q125" s="168">
        <v>1268.7</v>
      </c>
      <c r="R125" s="77">
        <v>1263.9000000000001</v>
      </c>
      <c r="S125" s="3"/>
      <c r="T125" s="3">
        <f t="shared" si="15"/>
        <v>99.6</v>
      </c>
    </row>
    <row r="126" spans="1:20" ht="36">
      <c r="A126" s="31" t="s">
        <v>12</v>
      </c>
      <c r="B126" s="329" t="s">
        <v>108</v>
      </c>
      <c r="C126" s="329" t="s">
        <v>38</v>
      </c>
      <c r="D126" s="329"/>
      <c r="E126" s="335" t="s">
        <v>117</v>
      </c>
      <c r="F126" s="335" t="s">
        <v>186</v>
      </c>
      <c r="G126" s="332"/>
      <c r="H126" s="17">
        <v>843</v>
      </c>
      <c r="I126" s="18" t="s">
        <v>46</v>
      </c>
      <c r="J126" s="329" t="s">
        <v>21</v>
      </c>
      <c r="K126" s="18" t="s">
        <v>118</v>
      </c>
      <c r="L126" s="334"/>
      <c r="P126" s="77">
        <f>P127</f>
        <v>2180.1</v>
      </c>
      <c r="Q126" s="77">
        <f>Q127</f>
        <v>4016.1</v>
      </c>
      <c r="R126" s="77">
        <f>R127</f>
        <v>2568.1</v>
      </c>
      <c r="S126" s="3">
        <f t="shared" si="14"/>
        <v>117.8</v>
      </c>
      <c r="T126" s="3">
        <f t="shared" si="15"/>
        <v>63.9</v>
      </c>
    </row>
    <row r="127" spans="1:20" ht="48">
      <c r="A127" s="329" t="s">
        <v>12</v>
      </c>
      <c r="B127" s="329" t="s">
        <v>108</v>
      </c>
      <c r="C127" s="329" t="s">
        <v>38</v>
      </c>
      <c r="D127" s="329" t="s">
        <v>18</v>
      </c>
      <c r="E127" s="335" t="s">
        <v>119</v>
      </c>
      <c r="F127" s="26" t="s">
        <v>186</v>
      </c>
      <c r="G127" s="332" t="s">
        <v>205</v>
      </c>
      <c r="H127" s="17">
        <v>843</v>
      </c>
      <c r="I127" s="18" t="s">
        <v>46</v>
      </c>
      <c r="J127" s="329" t="s">
        <v>21</v>
      </c>
      <c r="K127" s="18" t="s">
        <v>120</v>
      </c>
      <c r="L127" s="338" t="s">
        <v>121</v>
      </c>
      <c r="P127" s="168">
        <f>P128+P129+P130+P131+P132</f>
        <v>2180.1</v>
      </c>
      <c r="Q127" s="168">
        <v>4016.1</v>
      </c>
      <c r="R127" s="168">
        <v>2568.1</v>
      </c>
      <c r="S127" s="3">
        <f t="shared" si="14"/>
        <v>117.8</v>
      </c>
      <c r="T127" s="3">
        <f t="shared" si="15"/>
        <v>63.9</v>
      </c>
    </row>
    <row r="128" spans="1:20" s="2" customFormat="1" ht="84">
      <c r="A128" s="10"/>
      <c r="B128" s="121"/>
      <c r="C128" s="121"/>
      <c r="D128" s="121"/>
      <c r="E128" s="122" t="s">
        <v>319</v>
      </c>
      <c r="F128" s="11"/>
      <c r="G128" s="131"/>
      <c r="H128" s="197"/>
      <c r="I128" s="198"/>
      <c r="J128" s="121"/>
      <c r="K128" s="198"/>
      <c r="L128" s="11"/>
      <c r="M128" s="129"/>
      <c r="N128" s="129"/>
      <c r="O128" s="129"/>
      <c r="P128" s="220">
        <v>81.900000000000006</v>
      </c>
      <c r="Q128" s="220">
        <v>81.900000000000006</v>
      </c>
      <c r="R128" s="174"/>
      <c r="S128" s="3">
        <f t="shared" si="14"/>
        <v>0</v>
      </c>
      <c r="T128" s="3">
        <f t="shared" si="15"/>
        <v>0</v>
      </c>
    </row>
    <row r="129" spans="1:20" s="2" customFormat="1" ht="36">
      <c r="A129" s="123"/>
      <c r="B129" s="124"/>
      <c r="C129" s="118"/>
      <c r="D129" s="119"/>
      <c r="E129" s="120" t="s">
        <v>321</v>
      </c>
      <c r="F129" s="11"/>
      <c r="G129" s="199"/>
      <c r="H129" s="200"/>
      <c r="I129" s="201"/>
      <c r="J129" s="118"/>
      <c r="K129" s="202"/>
      <c r="L129" s="11"/>
      <c r="M129" s="129"/>
      <c r="N129" s="129"/>
      <c r="O129" s="129"/>
      <c r="P129" s="219">
        <v>500</v>
      </c>
      <c r="Q129" s="219">
        <v>500</v>
      </c>
      <c r="R129" s="174"/>
      <c r="S129" s="3">
        <f t="shared" si="14"/>
        <v>0</v>
      </c>
      <c r="T129" s="3">
        <f t="shared" si="15"/>
        <v>0</v>
      </c>
    </row>
    <row r="130" spans="1:20" s="2" customFormat="1" ht="144">
      <c r="A130" s="123"/>
      <c r="B130" s="124"/>
      <c r="C130" s="118"/>
      <c r="D130" s="119"/>
      <c r="E130" s="120" t="s">
        <v>323</v>
      </c>
      <c r="F130" s="131"/>
      <c r="G130" s="199"/>
      <c r="H130" s="200"/>
      <c r="I130" s="201"/>
      <c r="J130" s="118"/>
      <c r="K130" s="202"/>
      <c r="L130" s="11"/>
      <c r="M130" s="129"/>
      <c r="N130" s="129"/>
      <c r="O130" s="129"/>
      <c r="P130" s="219">
        <f>100+67.6</f>
        <v>167.6</v>
      </c>
      <c r="Q130" s="219">
        <f>100+67.6</f>
        <v>167.6</v>
      </c>
      <c r="R130" s="174"/>
      <c r="S130" s="3">
        <f t="shared" si="14"/>
        <v>0</v>
      </c>
      <c r="T130" s="3">
        <f t="shared" si="15"/>
        <v>0</v>
      </c>
    </row>
    <row r="131" spans="1:20" s="2" customFormat="1" ht="24">
      <c r="A131" s="123"/>
      <c r="B131" s="124"/>
      <c r="C131" s="118"/>
      <c r="D131" s="119"/>
      <c r="E131" s="120" t="s">
        <v>325</v>
      </c>
      <c r="F131" s="131"/>
      <c r="G131" s="199"/>
      <c r="H131" s="200"/>
      <c r="I131" s="201"/>
      <c r="J131" s="118"/>
      <c r="K131" s="202"/>
      <c r="L131" s="11"/>
      <c r="M131" s="129"/>
      <c r="N131" s="129"/>
      <c r="O131" s="129"/>
      <c r="P131" s="219">
        <f>134+66</f>
        <v>200</v>
      </c>
      <c r="Q131" s="219">
        <f>134+66</f>
        <v>200</v>
      </c>
      <c r="R131" s="174"/>
      <c r="S131" s="3">
        <f t="shared" si="14"/>
        <v>0</v>
      </c>
      <c r="T131" s="3">
        <f t="shared" si="15"/>
        <v>0</v>
      </c>
    </row>
    <row r="132" spans="1:20" s="2" customFormat="1" ht="48">
      <c r="A132" s="10"/>
      <c r="B132" s="121"/>
      <c r="C132" s="119"/>
      <c r="D132" s="119"/>
      <c r="E132" s="203" t="s">
        <v>423</v>
      </c>
      <c r="F132" s="131"/>
      <c r="G132" s="176"/>
      <c r="H132" s="200"/>
      <c r="I132" s="201"/>
      <c r="J132" s="118"/>
      <c r="K132" s="201"/>
      <c r="L132" s="11"/>
      <c r="M132" s="129"/>
      <c r="N132" s="129"/>
      <c r="O132" s="129"/>
      <c r="P132" s="221">
        <f>959.6+271</f>
        <v>1230.5999999999999</v>
      </c>
      <c r="Q132" s="221">
        <f>959.6+271</f>
        <v>1230.5999999999999</v>
      </c>
      <c r="R132" s="174"/>
      <c r="S132" s="3">
        <f t="shared" si="14"/>
        <v>0</v>
      </c>
      <c r="T132" s="3">
        <f t="shared" si="15"/>
        <v>0</v>
      </c>
    </row>
    <row r="133" spans="1:20" s="2" customFormat="1" ht="60">
      <c r="A133" s="204" t="s">
        <v>12</v>
      </c>
      <c r="B133" s="204" t="s">
        <v>108</v>
      </c>
      <c r="C133" s="31" t="s">
        <v>44</v>
      </c>
      <c r="D133" s="31"/>
      <c r="E133" s="152" t="s">
        <v>424</v>
      </c>
      <c r="F133" s="26" t="s">
        <v>186</v>
      </c>
      <c r="G133" s="335"/>
      <c r="H133" s="30">
        <v>842</v>
      </c>
      <c r="I133" s="29" t="s">
        <v>46</v>
      </c>
      <c r="J133" s="31" t="s">
        <v>34</v>
      </c>
      <c r="K133" s="29" t="s">
        <v>122</v>
      </c>
      <c r="L133" s="8"/>
      <c r="M133" s="129"/>
      <c r="N133" s="129"/>
      <c r="O133" s="129"/>
      <c r="P133" s="205">
        <f>P134</f>
        <v>0</v>
      </c>
      <c r="Q133" s="205">
        <f>Q134</f>
        <v>7434.8</v>
      </c>
      <c r="R133" s="205">
        <f>R134</f>
        <v>6696.7</v>
      </c>
      <c r="S133" s="3"/>
      <c r="T133" s="3">
        <f t="shared" si="15"/>
        <v>90.1</v>
      </c>
    </row>
    <row r="134" spans="1:20" s="2" customFormat="1" ht="48">
      <c r="A134" s="204" t="s">
        <v>12</v>
      </c>
      <c r="B134" s="204" t="s">
        <v>108</v>
      </c>
      <c r="C134" s="31" t="s">
        <v>44</v>
      </c>
      <c r="D134" s="31" t="s">
        <v>18</v>
      </c>
      <c r="E134" s="152" t="s">
        <v>123</v>
      </c>
      <c r="F134" s="26" t="s">
        <v>186</v>
      </c>
      <c r="G134" s="335" t="s">
        <v>205</v>
      </c>
      <c r="H134" s="30">
        <v>843</v>
      </c>
      <c r="I134" s="29" t="s">
        <v>46</v>
      </c>
      <c r="J134" s="31" t="s">
        <v>34</v>
      </c>
      <c r="K134" s="38" t="s">
        <v>124</v>
      </c>
      <c r="L134" s="338" t="s">
        <v>425</v>
      </c>
      <c r="M134" s="129"/>
      <c r="N134" s="129"/>
      <c r="O134" s="129"/>
      <c r="P134" s="205"/>
      <c r="Q134" s="205">
        <v>7434.8</v>
      </c>
      <c r="R134" s="174">
        <v>6696.7</v>
      </c>
      <c r="S134" s="3"/>
      <c r="T134" s="3">
        <f t="shared" si="15"/>
        <v>90.1</v>
      </c>
    </row>
    <row r="135" spans="1:20" ht="48">
      <c r="A135" s="31" t="s">
        <v>12</v>
      </c>
      <c r="B135" s="31" t="s">
        <v>108</v>
      </c>
      <c r="C135" s="31" t="s">
        <v>49</v>
      </c>
      <c r="D135" s="31"/>
      <c r="E135" s="335" t="s">
        <v>125</v>
      </c>
      <c r="F135" s="26" t="s">
        <v>186</v>
      </c>
      <c r="G135" s="333"/>
      <c r="H135" s="21">
        <v>843</v>
      </c>
      <c r="I135" s="13" t="s">
        <v>46</v>
      </c>
      <c r="J135" s="331" t="s">
        <v>16</v>
      </c>
      <c r="K135" s="13" t="s">
        <v>126</v>
      </c>
      <c r="L135" s="334"/>
      <c r="P135" s="77">
        <f>P136</f>
        <v>2000</v>
      </c>
      <c r="Q135" s="77">
        <f>Q136</f>
        <v>9366.9</v>
      </c>
      <c r="R135" s="77">
        <f>R136</f>
        <v>8291.5</v>
      </c>
      <c r="S135" s="3">
        <f t="shared" si="14"/>
        <v>414.6</v>
      </c>
      <c r="T135" s="3">
        <f t="shared" si="15"/>
        <v>88.5</v>
      </c>
    </row>
    <row r="136" spans="1:20" ht="36">
      <c r="A136" s="31" t="s">
        <v>12</v>
      </c>
      <c r="B136" s="31" t="s">
        <v>108</v>
      </c>
      <c r="C136" s="31" t="s">
        <v>49</v>
      </c>
      <c r="D136" s="31" t="s">
        <v>18</v>
      </c>
      <c r="E136" s="335" t="s">
        <v>127</v>
      </c>
      <c r="F136" s="26" t="s">
        <v>186</v>
      </c>
      <c r="G136" s="335" t="s">
        <v>205</v>
      </c>
      <c r="H136" s="30">
        <v>843</v>
      </c>
      <c r="I136" s="29" t="s">
        <v>46</v>
      </c>
      <c r="J136" s="31" t="s">
        <v>16</v>
      </c>
      <c r="K136" s="29" t="s">
        <v>128</v>
      </c>
      <c r="L136" s="334">
        <v>633</v>
      </c>
      <c r="P136" s="168">
        <f>3884-1884</f>
        <v>2000</v>
      </c>
      <c r="Q136" s="168">
        <v>9366.9</v>
      </c>
      <c r="R136" s="167">
        <v>8291.5</v>
      </c>
      <c r="S136" s="3">
        <f t="shared" si="14"/>
        <v>414.6</v>
      </c>
      <c r="T136" s="3">
        <f t="shared" si="15"/>
        <v>88.5</v>
      </c>
    </row>
    <row r="137" spans="1:20" ht="37.5" customHeight="1">
      <c r="A137" s="31" t="s">
        <v>12</v>
      </c>
      <c r="B137" s="31" t="s">
        <v>108</v>
      </c>
      <c r="C137" s="31" t="s">
        <v>52</v>
      </c>
      <c r="D137" s="31"/>
      <c r="E137" s="152" t="s">
        <v>426</v>
      </c>
      <c r="F137" s="332"/>
      <c r="G137" s="335"/>
      <c r="H137" s="17">
        <v>843</v>
      </c>
      <c r="I137" s="29" t="s">
        <v>46</v>
      </c>
      <c r="J137" s="31" t="s">
        <v>16</v>
      </c>
      <c r="K137" s="29" t="s">
        <v>570</v>
      </c>
      <c r="L137" s="338"/>
      <c r="P137" s="179">
        <f>P138</f>
        <v>2329688.5</v>
      </c>
      <c r="Q137" s="179">
        <f>Q138+Q139+Q140</f>
        <v>2816638.9</v>
      </c>
      <c r="R137" s="179">
        <f>R138+R139+R140</f>
        <v>2806708.7</v>
      </c>
      <c r="S137" s="3">
        <f t="shared" si="14"/>
        <v>120.5</v>
      </c>
      <c r="T137" s="3">
        <f t="shared" si="15"/>
        <v>99.6</v>
      </c>
    </row>
    <row r="138" spans="1:20" ht="84">
      <c r="A138" s="31" t="s">
        <v>12</v>
      </c>
      <c r="B138" s="31" t="s">
        <v>108</v>
      </c>
      <c r="C138" s="31" t="s">
        <v>52</v>
      </c>
      <c r="D138" s="31" t="s">
        <v>18</v>
      </c>
      <c r="E138" s="206" t="s">
        <v>428</v>
      </c>
      <c r="F138" s="26" t="s">
        <v>186</v>
      </c>
      <c r="G138" s="335" t="s">
        <v>205</v>
      </c>
      <c r="H138" s="17">
        <v>843</v>
      </c>
      <c r="I138" s="29" t="s">
        <v>46</v>
      </c>
      <c r="J138" s="31" t="s">
        <v>16</v>
      </c>
      <c r="K138" s="29" t="s">
        <v>427</v>
      </c>
      <c r="L138" s="338" t="s">
        <v>394</v>
      </c>
      <c r="P138" s="179">
        <v>2329688.5</v>
      </c>
      <c r="Q138" s="179">
        <v>2592692.6</v>
      </c>
      <c r="R138" s="179">
        <v>2582813.5</v>
      </c>
      <c r="S138" s="3">
        <f t="shared" si="14"/>
        <v>110.9</v>
      </c>
      <c r="T138" s="3">
        <f t="shared" si="15"/>
        <v>99.6</v>
      </c>
    </row>
    <row r="139" spans="1:20" ht="153.75" customHeight="1">
      <c r="A139" s="31"/>
      <c r="B139" s="31"/>
      <c r="C139" s="31"/>
      <c r="D139" s="31"/>
      <c r="E139" s="297" t="s">
        <v>444</v>
      </c>
      <c r="F139" s="26" t="s">
        <v>186</v>
      </c>
      <c r="G139" s="335" t="s">
        <v>365</v>
      </c>
      <c r="H139" s="17">
        <v>843</v>
      </c>
      <c r="I139" s="29" t="s">
        <v>46</v>
      </c>
      <c r="J139" s="31" t="s">
        <v>16</v>
      </c>
      <c r="K139" s="210" t="s">
        <v>446</v>
      </c>
      <c r="L139" s="338">
        <v>620</v>
      </c>
      <c r="P139" s="179"/>
      <c r="Q139" s="179">
        <v>215408.4</v>
      </c>
      <c r="R139" s="77">
        <v>215357.3</v>
      </c>
      <c r="S139" s="3"/>
      <c r="T139" s="3">
        <f t="shared" ref="T139:T140" si="21">R139/Q139%</f>
        <v>100</v>
      </c>
    </row>
    <row r="140" spans="1:20" ht="204">
      <c r="A140" s="31"/>
      <c r="B140" s="31"/>
      <c r="C140" s="31"/>
      <c r="D140" s="31"/>
      <c r="E140" s="206" t="s">
        <v>445</v>
      </c>
      <c r="F140" s="26" t="s">
        <v>186</v>
      </c>
      <c r="G140" s="335" t="s">
        <v>365</v>
      </c>
      <c r="H140" s="17">
        <v>843</v>
      </c>
      <c r="I140" s="29" t="s">
        <v>46</v>
      </c>
      <c r="J140" s="31" t="s">
        <v>16</v>
      </c>
      <c r="K140" s="210" t="s">
        <v>447</v>
      </c>
      <c r="L140" s="338">
        <v>620</v>
      </c>
      <c r="P140" s="179"/>
      <c r="Q140" s="179">
        <v>8537.9</v>
      </c>
      <c r="R140" s="77">
        <v>8537.9</v>
      </c>
      <c r="S140" s="3"/>
      <c r="T140" s="3">
        <f t="shared" si="21"/>
        <v>100</v>
      </c>
    </row>
    <row r="141" spans="1:20" ht="36">
      <c r="A141" s="31" t="s">
        <v>12</v>
      </c>
      <c r="B141" s="31" t="s">
        <v>129</v>
      </c>
      <c r="C141" s="31"/>
      <c r="D141" s="30"/>
      <c r="E141" s="335" t="s">
        <v>168</v>
      </c>
      <c r="F141" s="26" t="s">
        <v>186</v>
      </c>
      <c r="G141" s="335" t="s">
        <v>205</v>
      </c>
      <c r="H141" s="335">
        <v>843</v>
      </c>
      <c r="I141" s="9" t="s">
        <v>429</v>
      </c>
      <c r="J141" s="9" t="s">
        <v>430</v>
      </c>
      <c r="K141" s="335"/>
      <c r="L141" s="335"/>
      <c r="P141" s="77">
        <f>P143+P144+P146+P149+P151+P153+P154+P155+P156+P157+P147</f>
        <v>521620.6</v>
      </c>
      <c r="Q141" s="77">
        <f>Q143+Q144+Q146+Q149+Q151+Q153+Q154+Q155+Q156+Q157+Q147</f>
        <v>552810.69999999995</v>
      </c>
      <c r="R141" s="77">
        <f>R143+R144+R146+R149+R151+R153+R154+R155+R156+R157+R147</f>
        <v>539416.9</v>
      </c>
      <c r="S141" s="3">
        <f t="shared" si="14"/>
        <v>103.4</v>
      </c>
      <c r="T141" s="3">
        <f t="shared" si="15"/>
        <v>97.6</v>
      </c>
    </row>
    <row r="142" spans="1:20" ht="36">
      <c r="A142" s="31" t="s">
        <v>12</v>
      </c>
      <c r="B142" s="31" t="s">
        <v>129</v>
      </c>
      <c r="C142" s="31" t="s">
        <v>18</v>
      </c>
      <c r="D142" s="30"/>
      <c r="E142" s="335" t="s">
        <v>130</v>
      </c>
      <c r="F142" s="26" t="s">
        <v>186</v>
      </c>
      <c r="G142" s="335"/>
      <c r="H142" s="30">
        <v>843</v>
      </c>
      <c r="I142" s="30">
        <v>10</v>
      </c>
      <c r="J142" s="31" t="s">
        <v>34</v>
      </c>
      <c r="K142" s="31" t="s">
        <v>131</v>
      </c>
      <c r="L142" s="30"/>
      <c r="P142" s="77">
        <f>P143+P144</f>
        <v>35760.6</v>
      </c>
      <c r="Q142" s="77">
        <f>Q143+Q144</f>
        <v>46163.4</v>
      </c>
      <c r="R142" s="77">
        <f>R143+R144</f>
        <v>42470.3</v>
      </c>
      <c r="S142" s="3">
        <f t="shared" si="14"/>
        <v>118.8</v>
      </c>
      <c r="T142" s="3">
        <f t="shared" si="15"/>
        <v>92</v>
      </c>
    </row>
    <row r="143" spans="1:20" ht="36">
      <c r="A143" s="31" t="s">
        <v>12</v>
      </c>
      <c r="B143" s="31" t="s">
        <v>129</v>
      </c>
      <c r="C143" s="31" t="s">
        <v>18</v>
      </c>
      <c r="D143" s="31" t="s">
        <v>18</v>
      </c>
      <c r="E143" s="335" t="s">
        <v>132</v>
      </c>
      <c r="F143" s="26" t="s">
        <v>186</v>
      </c>
      <c r="G143" s="335" t="s">
        <v>205</v>
      </c>
      <c r="H143" s="30">
        <v>843</v>
      </c>
      <c r="I143" s="30">
        <v>10</v>
      </c>
      <c r="J143" s="31" t="s">
        <v>34</v>
      </c>
      <c r="K143" s="31" t="s">
        <v>133</v>
      </c>
      <c r="L143" s="334">
        <v>244</v>
      </c>
      <c r="P143" s="168">
        <f>7060.1-3530</f>
        <v>3530.1</v>
      </c>
      <c r="Q143" s="168">
        <v>13932.9</v>
      </c>
      <c r="R143" s="77">
        <v>12723.6</v>
      </c>
      <c r="S143" s="3">
        <f t="shared" si="14"/>
        <v>360.4</v>
      </c>
      <c r="T143" s="3">
        <f t="shared" si="15"/>
        <v>91.3</v>
      </c>
    </row>
    <row r="144" spans="1:20" ht="46.5" customHeight="1">
      <c r="A144" s="31" t="s">
        <v>12</v>
      </c>
      <c r="B144" s="31" t="s">
        <v>129</v>
      </c>
      <c r="C144" s="31" t="s">
        <v>18</v>
      </c>
      <c r="D144" s="31" t="s">
        <v>21</v>
      </c>
      <c r="E144" s="207" t="s">
        <v>431</v>
      </c>
      <c r="F144" s="26" t="s">
        <v>186</v>
      </c>
      <c r="G144" s="335" t="s">
        <v>205</v>
      </c>
      <c r="H144" s="30">
        <v>843</v>
      </c>
      <c r="I144" s="30">
        <v>10</v>
      </c>
      <c r="J144" s="31" t="s">
        <v>34</v>
      </c>
      <c r="K144" s="31" t="s">
        <v>432</v>
      </c>
      <c r="L144" s="334">
        <v>244</v>
      </c>
      <c r="P144" s="168">
        <v>32230.5</v>
      </c>
      <c r="Q144" s="168">
        <v>32230.5</v>
      </c>
      <c r="R144" s="77">
        <v>29746.7</v>
      </c>
      <c r="S144" s="3">
        <f t="shared" si="14"/>
        <v>92.3</v>
      </c>
      <c r="T144" s="3">
        <f t="shared" si="15"/>
        <v>92.3</v>
      </c>
    </row>
    <row r="145" spans="1:20" ht="48">
      <c r="A145" s="31" t="s">
        <v>12</v>
      </c>
      <c r="B145" s="31" t="s">
        <v>129</v>
      </c>
      <c r="C145" s="31" t="s">
        <v>16</v>
      </c>
      <c r="D145" s="31"/>
      <c r="E145" s="335" t="s">
        <v>134</v>
      </c>
      <c r="F145" s="26" t="s">
        <v>186</v>
      </c>
      <c r="G145" s="335"/>
      <c r="H145" s="30">
        <v>843</v>
      </c>
      <c r="I145" s="30">
        <v>10</v>
      </c>
      <c r="J145" s="31" t="s">
        <v>34</v>
      </c>
      <c r="K145" s="31" t="s">
        <v>135</v>
      </c>
      <c r="L145" s="30"/>
      <c r="P145" s="77">
        <f>P146+P147</f>
        <v>86604.7</v>
      </c>
      <c r="Q145" s="77">
        <f>Q146+Q147</f>
        <v>92489.2</v>
      </c>
      <c r="R145" s="77">
        <f>R146+R147</f>
        <v>91715.4</v>
      </c>
      <c r="S145" s="3">
        <f t="shared" si="14"/>
        <v>105.9</v>
      </c>
      <c r="T145" s="3">
        <f t="shared" si="15"/>
        <v>99.2</v>
      </c>
    </row>
    <row r="146" spans="1:20" ht="48">
      <c r="A146" s="31" t="s">
        <v>12</v>
      </c>
      <c r="B146" s="31" t="s">
        <v>129</v>
      </c>
      <c r="C146" s="31" t="s">
        <v>16</v>
      </c>
      <c r="D146" s="31" t="s">
        <v>18</v>
      </c>
      <c r="E146" s="335" t="s">
        <v>136</v>
      </c>
      <c r="F146" s="26" t="s">
        <v>186</v>
      </c>
      <c r="G146" s="335" t="s">
        <v>205</v>
      </c>
      <c r="H146" s="30">
        <v>843</v>
      </c>
      <c r="I146" s="30">
        <v>10</v>
      </c>
      <c r="J146" s="31" t="s">
        <v>34</v>
      </c>
      <c r="K146" s="31" t="s">
        <v>137</v>
      </c>
      <c r="L146" s="334" t="s">
        <v>433</v>
      </c>
      <c r="P146" s="168">
        <v>86604.7</v>
      </c>
      <c r="Q146" s="168">
        <v>92477.2</v>
      </c>
      <c r="R146" s="77">
        <v>91703.4</v>
      </c>
      <c r="S146" s="3">
        <f t="shared" si="14"/>
        <v>105.9</v>
      </c>
      <c r="T146" s="3">
        <f t="shared" si="15"/>
        <v>99.2</v>
      </c>
    </row>
    <row r="147" spans="1:20" ht="36">
      <c r="A147" s="31" t="s">
        <v>12</v>
      </c>
      <c r="B147" s="31" t="s">
        <v>129</v>
      </c>
      <c r="C147" s="31" t="s">
        <v>16</v>
      </c>
      <c r="D147" s="31" t="s">
        <v>16</v>
      </c>
      <c r="E147" s="335" t="s">
        <v>434</v>
      </c>
      <c r="F147" s="26" t="s">
        <v>186</v>
      </c>
      <c r="G147" s="335" t="s">
        <v>205</v>
      </c>
      <c r="H147" s="30">
        <v>843</v>
      </c>
      <c r="I147" s="30">
        <v>10</v>
      </c>
      <c r="J147" s="31" t="s">
        <v>34</v>
      </c>
      <c r="K147" s="31" t="s">
        <v>435</v>
      </c>
      <c r="L147" s="334" t="s">
        <v>436</v>
      </c>
      <c r="P147" s="168"/>
      <c r="Q147" s="168">
        <v>12</v>
      </c>
      <c r="R147" s="77">
        <v>12</v>
      </c>
      <c r="S147" s="3"/>
      <c r="T147" s="3">
        <f t="shared" si="15"/>
        <v>100</v>
      </c>
    </row>
    <row r="148" spans="1:20" ht="36">
      <c r="A148" s="31" t="s">
        <v>12</v>
      </c>
      <c r="B148" s="31" t="s">
        <v>129</v>
      </c>
      <c r="C148" s="31" t="s">
        <v>21</v>
      </c>
      <c r="D148" s="30"/>
      <c r="E148" s="335" t="s">
        <v>156</v>
      </c>
      <c r="F148" s="26" t="s">
        <v>186</v>
      </c>
      <c r="G148" s="335"/>
      <c r="H148" s="30">
        <v>843</v>
      </c>
      <c r="I148" s="30">
        <v>10</v>
      </c>
      <c r="J148" s="31" t="s">
        <v>34</v>
      </c>
      <c r="K148" s="31" t="s">
        <v>138</v>
      </c>
      <c r="L148" s="30"/>
      <c r="P148" s="77">
        <f>P149</f>
        <v>237451.4</v>
      </c>
      <c r="Q148" s="77">
        <f>Q149</f>
        <v>250457.1</v>
      </c>
      <c r="R148" s="77">
        <f>R149</f>
        <v>249353.2</v>
      </c>
      <c r="S148" s="3">
        <f t="shared" si="14"/>
        <v>105</v>
      </c>
      <c r="T148" s="3">
        <f t="shared" si="15"/>
        <v>99.6</v>
      </c>
    </row>
    <row r="149" spans="1:20" ht="48">
      <c r="A149" s="31" t="s">
        <v>12</v>
      </c>
      <c r="B149" s="31" t="s">
        <v>129</v>
      </c>
      <c r="C149" s="31" t="s">
        <v>21</v>
      </c>
      <c r="D149" s="31" t="s">
        <v>18</v>
      </c>
      <c r="E149" s="335" t="s">
        <v>139</v>
      </c>
      <c r="F149" s="26" t="s">
        <v>186</v>
      </c>
      <c r="G149" s="335" t="s">
        <v>205</v>
      </c>
      <c r="H149" s="30">
        <v>843</v>
      </c>
      <c r="I149" s="30">
        <v>10</v>
      </c>
      <c r="J149" s="31" t="s">
        <v>34</v>
      </c>
      <c r="K149" s="31" t="s">
        <v>140</v>
      </c>
      <c r="L149" s="334" t="s">
        <v>433</v>
      </c>
      <c r="P149" s="168">
        <v>237451.4</v>
      </c>
      <c r="Q149" s="168">
        <v>250457.1</v>
      </c>
      <c r="R149" s="77">
        <v>249353.2</v>
      </c>
      <c r="S149" s="3">
        <f t="shared" si="14"/>
        <v>105</v>
      </c>
      <c r="T149" s="3">
        <f t="shared" si="15"/>
        <v>99.6</v>
      </c>
    </row>
    <row r="150" spans="1:20" ht="24">
      <c r="A150" s="31" t="s">
        <v>12</v>
      </c>
      <c r="B150" s="31" t="s">
        <v>129</v>
      </c>
      <c r="C150" s="31" t="s">
        <v>28</v>
      </c>
      <c r="D150" s="31"/>
      <c r="E150" s="335" t="s">
        <v>141</v>
      </c>
      <c r="F150" s="26" t="s">
        <v>186</v>
      </c>
      <c r="G150" s="335"/>
      <c r="H150" s="30">
        <v>843</v>
      </c>
      <c r="I150" s="30">
        <v>10</v>
      </c>
      <c r="J150" s="31" t="s">
        <v>34</v>
      </c>
      <c r="K150" s="31" t="s">
        <v>142</v>
      </c>
      <c r="L150" s="30"/>
      <c r="P150" s="77">
        <f>P151</f>
        <v>7754.4</v>
      </c>
      <c r="Q150" s="77">
        <f>Q151</f>
        <v>15513.5</v>
      </c>
      <c r="R150" s="77">
        <f>R151</f>
        <v>14361.9</v>
      </c>
      <c r="S150" s="3">
        <f t="shared" si="14"/>
        <v>185.2</v>
      </c>
      <c r="T150" s="3">
        <f t="shared" si="15"/>
        <v>92.6</v>
      </c>
    </row>
    <row r="151" spans="1:20" ht="36">
      <c r="A151" s="31" t="s">
        <v>12</v>
      </c>
      <c r="B151" s="31" t="s">
        <v>129</v>
      </c>
      <c r="C151" s="31" t="s">
        <v>28</v>
      </c>
      <c r="D151" s="31" t="s">
        <v>16</v>
      </c>
      <c r="E151" s="335" t="s">
        <v>141</v>
      </c>
      <c r="F151" s="26" t="s">
        <v>186</v>
      </c>
      <c r="G151" s="335" t="s">
        <v>205</v>
      </c>
      <c r="H151" s="30">
        <v>843</v>
      </c>
      <c r="I151" s="30">
        <v>10</v>
      </c>
      <c r="J151" s="31" t="s">
        <v>34</v>
      </c>
      <c r="K151" s="29" t="s">
        <v>448</v>
      </c>
      <c r="L151" s="334" t="s">
        <v>437</v>
      </c>
      <c r="P151" s="168">
        <v>7754.4</v>
      </c>
      <c r="Q151" s="168">
        <f>14919.8+593.67</f>
        <v>15513.5</v>
      </c>
      <c r="R151" s="77">
        <f>13768.2+593.67</f>
        <v>14361.9</v>
      </c>
      <c r="S151" s="3">
        <f t="shared" si="14"/>
        <v>185.2</v>
      </c>
      <c r="T151" s="3">
        <f t="shared" si="15"/>
        <v>92.6</v>
      </c>
    </row>
    <row r="152" spans="1:20" ht="72">
      <c r="A152" s="31" t="s">
        <v>12</v>
      </c>
      <c r="B152" s="31" t="s">
        <v>129</v>
      </c>
      <c r="C152" s="31" t="s">
        <v>31</v>
      </c>
      <c r="D152" s="31"/>
      <c r="E152" s="335" t="s">
        <v>144</v>
      </c>
      <c r="F152" s="26" t="s">
        <v>186</v>
      </c>
      <c r="G152" s="335"/>
      <c r="H152" s="30">
        <v>843</v>
      </c>
      <c r="I152" s="31" t="s">
        <v>18</v>
      </c>
      <c r="J152" s="31" t="s">
        <v>28</v>
      </c>
      <c r="K152" s="31" t="s">
        <v>145</v>
      </c>
      <c r="L152" s="30">
        <v>530</v>
      </c>
      <c r="P152" s="77">
        <f>P153+P154+P155+P156+P157</f>
        <v>154049.5</v>
      </c>
      <c r="Q152" s="77">
        <f>Q153+Q154+Q155+Q156+Q157</f>
        <v>148187.5</v>
      </c>
      <c r="R152" s="77">
        <f>R153+R154+R155+R156+R157</f>
        <v>141516.1</v>
      </c>
      <c r="S152" s="3">
        <f t="shared" si="14"/>
        <v>91.9</v>
      </c>
      <c r="T152" s="3">
        <f t="shared" si="15"/>
        <v>95.5</v>
      </c>
    </row>
    <row r="153" spans="1:20" ht="36">
      <c r="A153" s="31" t="s">
        <v>12</v>
      </c>
      <c r="B153" s="31" t="s">
        <v>129</v>
      </c>
      <c r="C153" s="31" t="s">
        <v>31</v>
      </c>
      <c r="D153" s="31" t="s">
        <v>18</v>
      </c>
      <c r="E153" s="335" t="s">
        <v>151</v>
      </c>
      <c r="F153" s="26" t="s">
        <v>186</v>
      </c>
      <c r="G153" s="335" t="s">
        <v>205</v>
      </c>
      <c r="H153" s="30">
        <v>843</v>
      </c>
      <c r="I153" s="31" t="s">
        <v>18</v>
      </c>
      <c r="J153" s="31" t="s">
        <v>28</v>
      </c>
      <c r="K153" s="31" t="s">
        <v>146</v>
      </c>
      <c r="L153" s="30">
        <v>530</v>
      </c>
      <c r="P153" s="168">
        <v>13844.8</v>
      </c>
      <c r="Q153" s="168">
        <v>14412.6</v>
      </c>
      <c r="R153" s="77">
        <v>14194</v>
      </c>
      <c r="S153" s="3">
        <f t="shared" si="14"/>
        <v>102.5</v>
      </c>
      <c r="T153" s="3">
        <f t="shared" si="15"/>
        <v>98.5</v>
      </c>
    </row>
    <row r="154" spans="1:20" s="2" customFormat="1" ht="36">
      <c r="A154" s="31" t="s">
        <v>12</v>
      </c>
      <c r="B154" s="31" t="s">
        <v>129</v>
      </c>
      <c r="C154" s="31" t="s">
        <v>31</v>
      </c>
      <c r="D154" s="31" t="s">
        <v>16</v>
      </c>
      <c r="E154" s="335" t="s">
        <v>147</v>
      </c>
      <c r="F154" s="26" t="s">
        <v>186</v>
      </c>
      <c r="G154" s="335" t="s">
        <v>205</v>
      </c>
      <c r="H154" s="30">
        <v>843</v>
      </c>
      <c r="I154" s="31" t="s">
        <v>18</v>
      </c>
      <c r="J154" s="31" t="s">
        <v>28</v>
      </c>
      <c r="K154" s="335">
        <v>3040504350</v>
      </c>
      <c r="L154" s="30">
        <v>530</v>
      </c>
      <c r="M154" s="129"/>
      <c r="N154" s="129"/>
      <c r="O154" s="129"/>
      <c r="P154" s="168">
        <v>22208</v>
      </c>
      <c r="Q154" s="168">
        <v>23089.5</v>
      </c>
      <c r="R154" s="77">
        <v>22418.6</v>
      </c>
      <c r="S154" s="3">
        <f t="shared" si="14"/>
        <v>100.9</v>
      </c>
      <c r="T154" s="3">
        <f t="shared" si="15"/>
        <v>97.1</v>
      </c>
    </row>
    <row r="155" spans="1:20" s="2" customFormat="1" ht="36">
      <c r="A155" s="31" t="s">
        <v>12</v>
      </c>
      <c r="B155" s="31" t="s">
        <v>129</v>
      </c>
      <c r="C155" s="31" t="s">
        <v>31</v>
      </c>
      <c r="D155" s="31" t="s">
        <v>21</v>
      </c>
      <c r="E155" s="207" t="s">
        <v>438</v>
      </c>
      <c r="F155" s="26" t="s">
        <v>186</v>
      </c>
      <c r="G155" s="335" t="s">
        <v>205</v>
      </c>
      <c r="H155" s="30">
        <v>843</v>
      </c>
      <c r="I155" s="31" t="s">
        <v>18</v>
      </c>
      <c r="J155" s="31" t="s">
        <v>28</v>
      </c>
      <c r="K155" s="335">
        <v>3040504410</v>
      </c>
      <c r="L155" s="30">
        <v>530</v>
      </c>
      <c r="M155" s="129"/>
      <c r="N155" s="129"/>
      <c r="O155" s="129"/>
      <c r="P155" s="168">
        <v>3864.6</v>
      </c>
      <c r="Q155" s="168">
        <v>3446</v>
      </c>
      <c r="R155" s="77">
        <v>3428.5</v>
      </c>
      <c r="S155" s="3">
        <f t="shared" si="14"/>
        <v>88.7</v>
      </c>
      <c r="T155" s="3">
        <f t="shared" si="15"/>
        <v>99.5</v>
      </c>
    </row>
    <row r="156" spans="1:20" s="2" customFormat="1" ht="36">
      <c r="A156" s="31" t="s">
        <v>12</v>
      </c>
      <c r="B156" s="31" t="s">
        <v>129</v>
      </c>
      <c r="C156" s="31" t="s">
        <v>31</v>
      </c>
      <c r="D156" s="31" t="s">
        <v>28</v>
      </c>
      <c r="E156" s="169" t="s">
        <v>439</v>
      </c>
      <c r="F156" s="26" t="s">
        <v>186</v>
      </c>
      <c r="G156" s="335" t="s">
        <v>205</v>
      </c>
      <c r="H156" s="30">
        <v>843</v>
      </c>
      <c r="I156" s="31" t="s">
        <v>18</v>
      </c>
      <c r="J156" s="31" t="s">
        <v>28</v>
      </c>
      <c r="K156" s="335">
        <v>3040504420</v>
      </c>
      <c r="L156" s="30">
        <v>530</v>
      </c>
      <c r="M156" s="129"/>
      <c r="N156" s="129"/>
      <c r="O156" s="129"/>
      <c r="P156" s="168">
        <v>85133.3</v>
      </c>
      <c r="Q156" s="168">
        <v>81681.3</v>
      </c>
      <c r="R156" s="77">
        <v>78387.8</v>
      </c>
      <c r="S156" s="3">
        <f t="shared" ref="S156:S157" si="22">R156/P156%</f>
        <v>92.1</v>
      </c>
      <c r="T156" s="3">
        <f t="shared" ref="T156:T157" si="23">R156/Q156%</f>
        <v>96</v>
      </c>
    </row>
    <row r="157" spans="1:20" s="2" customFormat="1" ht="120">
      <c r="A157" s="31" t="s">
        <v>12</v>
      </c>
      <c r="B157" s="31" t="s">
        <v>129</v>
      </c>
      <c r="C157" s="31" t="s">
        <v>31</v>
      </c>
      <c r="D157" s="31" t="s">
        <v>31</v>
      </c>
      <c r="E157" s="169" t="s">
        <v>440</v>
      </c>
      <c r="F157" s="26" t="s">
        <v>186</v>
      </c>
      <c r="G157" s="335" t="s">
        <v>205</v>
      </c>
      <c r="H157" s="30">
        <v>843</v>
      </c>
      <c r="I157" s="31" t="s">
        <v>18</v>
      </c>
      <c r="J157" s="31" t="s">
        <v>28</v>
      </c>
      <c r="K157" s="335">
        <v>3040507860</v>
      </c>
      <c r="L157" s="30">
        <v>530</v>
      </c>
      <c r="M157" s="129"/>
      <c r="N157" s="129"/>
      <c r="O157" s="129"/>
      <c r="P157" s="168">
        <v>28998.799999999999</v>
      </c>
      <c r="Q157" s="168">
        <v>25558.1</v>
      </c>
      <c r="R157" s="77">
        <v>23087.200000000001</v>
      </c>
      <c r="S157" s="3">
        <f t="shared" si="22"/>
        <v>79.599999999999994</v>
      </c>
      <c r="T157" s="3">
        <f t="shared" si="23"/>
        <v>90.3</v>
      </c>
    </row>
    <row r="158" spans="1:20" ht="108">
      <c r="A158" s="31" t="s">
        <v>12</v>
      </c>
      <c r="B158" s="31" t="s">
        <v>129</v>
      </c>
      <c r="C158" s="31" t="s">
        <v>34</v>
      </c>
      <c r="D158" s="31"/>
      <c r="E158" s="335" t="s">
        <v>441</v>
      </c>
      <c r="F158" s="26" t="s">
        <v>186</v>
      </c>
      <c r="G158" s="335"/>
      <c r="H158" s="30"/>
      <c r="I158" s="31"/>
      <c r="J158" s="31"/>
      <c r="K158" s="31"/>
      <c r="L158" s="30"/>
      <c r="P158" s="77"/>
      <c r="Q158" s="77"/>
      <c r="R158" s="77"/>
      <c r="S158" s="3"/>
      <c r="T158" s="3"/>
    </row>
    <row r="159" spans="1:20" ht="48">
      <c r="A159" s="31" t="s">
        <v>12</v>
      </c>
      <c r="B159" s="31" t="s">
        <v>129</v>
      </c>
      <c r="C159" s="31" t="s">
        <v>41</v>
      </c>
      <c r="D159" s="31"/>
      <c r="E159" s="335" t="s">
        <v>152</v>
      </c>
      <c r="F159" s="26" t="s">
        <v>186</v>
      </c>
      <c r="G159" s="335"/>
      <c r="H159" s="30"/>
      <c r="I159" s="31"/>
      <c r="J159" s="31"/>
      <c r="K159" s="31"/>
      <c r="L159" s="30"/>
      <c r="P159" s="77"/>
      <c r="Q159" s="77"/>
      <c r="R159" s="77"/>
      <c r="S159" s="3"/>
      <c r="T159" s="3"/>
    </row>
    <row r="160" spans="1:20" ht="72">
      <c r="A160" s="31" t="s">
        <v>12</v>
      </c>
      <c r="B160" s="31" t="s">
        <v>129</v>
      </c>
      <c r="C160" s="31" t="s">
        <v>44</v>
      </c>
      <c r="D160" s="31"/>
      <c r="E160" s="335" t="s">
        <v>157</v>
      </c>
      <c r="F160" s="8" t="s">
        <v>186</v>
      </c>
      <c r="G160" s="335"/>
      <c r="H160" s="30"/>
      <c r="I160" s="31"/>
      <c r="J160" s="31"/>
      <c r="K160" s="31"/>
      <c r="L160" s="30"/>
      <c r="P160" s="77"/>
      <c r="Q160" s="77"/>
      <c r="R160" s="77"/>
      <c r="S160" s="3"/>
      <c r="T160" s="3"/>
    </row>
    <row r="161" spans="1:18" s="1" customFormat="1">
      <c r="A161" s="14"/>
      <c r="B161" s="14"/>
      <c r="C161" s="14"/>
      <c r="D161" s="14"/>
      <c r="E161" s="15"/>
      <c r="F161" s="15"/>
      <c r="G161" s="15"/>
      <c r="H161" s="16"/>
      <c r="I161" s="14"/>
      <c r="J161" s="14"/>
      <c r="K161" s="14"/>
      <c r="L161" s="16"/>
      <c r="P161" s="208"/>
      <c r="Q161" s="225"/>
      <c r="R161" s="208" t="s">
        <v>450</v>
      </c>
    </row>
    <row r="162" spans="1:18" s="1" customFormat="1">
      <c r="A162" s="24"/>
      <c r="B162" s="24"/>
      <c r="C162" s="24"/>
      <c r="D162" s="24"/>
      <c r="E162" s="24"/>
      <c r="F162" s="24"/>
      <c r="G162" s="209"/>
      <c r="H162" s="209"/>
      <c r="I162" s="209"/>
      <c r="J162" s="209"/>
      <c r="K162" s="24"/>
      <c r="L162" s="24"/>
      <c r="Q162" s="347"/>
    </row>
    <row r="163" spans="1:18" s="1" customFormat="1">
      <c r="A163" s="14"/>
      <c r="B163" s="14"/>
      <c r="C163" s="14"/>
      <c r="D163" s="14"/>
      <c r="E163" s="15"/>
      <c r="F163" s="15"/>
      <c r="G163" s="15"/>
      <c r="H163" s="16"/>
      <c r="I163" s="14"/>
      <c r="J163" s="14"/>
      <c r="K163" s="14"/>
      <c r="L163" s="16"/>
      <c r="Q163" s="347"/>
    </row>
    <row r="164" spans="1:18" s="1" customFormat="1">
      <c r="A164" s="14"/>
      <c r="B164" s="14"/>
      <c r="C164" s="14"/>
      <c r="D164" s="14"/>
      <c r="E164" s="15"/>
      <c r="F164" s="15"/>
      <c r="G164" s="15"/>
      <c r="H164" s="16"/>
      <c r="I164" s="14"/>
      <c r="J164" s="14"/>
      <c r="K164" s="14"/>
      <c r="L164" s="16"/>
      <c r="Q164" s="347"/>
    </row>
  </sheetData>
  <autoFilter ref="A10:T161">
    <filterColumn colId="6"/>
    <filterColumn colId="7"/>
    <filterColumn colId="10"/>
  </autoFilter>
  <mergeCells count="50">
    <mergeCell ref="A2:T2"/>
    <mergeCell ref="A3:T3"/>
    <mergeCell ref="A4:T4"/>
    <mergeCell ref="A6:T6"/>
    <mergeCell ref="A7:J7"/>
    <mergeCell ref="P9:R9"/>
    <mergeCell ref="S9:T9"/>
    <mergeCell ref="A11:A21"/>
    <mergeCell ref="B11:B21"/>
    <mergeCell ref="C11:C21"/>
    <mergeCell ref="D11:D21"/>
    <mergeCell ref="E11:E21"/>
    <mergeCell ref="A9:D9"/>
    <mergeCell ref="E9:E10"/>
    <mergeCell ref="F9:F10"/>
    <mergeCell ref="G9:G10"/>
    <mergeCell ref="H9:L9"/>
    <mergeCell ref="F12:F14"/>
    <mergeCell ref="F15:F17"/>
    <mergeCell ref="A22:A24"/>
    <mergeCell ref="B22:B24"/>
    <mergeCell ref="C22:C24"/>
    <mergeCell ref="D22:D24"/>
    <mergeCell ref="E22:E24"/>
    <mergeCell ref="A51:A61"/>
    <mergeCell ref="B51:B61"/>
    <mergeCell ref="C51:C61"/>
    <mergeCell ref="D51:D61"/>
    <mergeCell ref="E51:E61"/>
    <mergeCell ref="A116:A117"/>
    <mergeCell ref="B116:B117"/>
    <mergeCell ref="C116:C117"/>
    <mergeCell ref="D116:D117"/>
    <mergeCell ref="F116:F117"/>
    <mergeCell ref="F101:F102"/>
    <mergeCell ref="F18:F20"/>
    <mergeCell ref="F118:F120"/>
    <mergeCell ref="E76:E78"/>
    <mergeCell ref="F79:F84"/>
    <mergeCell ref="E110:E111"/>
    <mergeCell ref="E99:E102"/>
    <mergeCell ref="F22:F24"/>
    <mergeCell ref="F52:F54"/>
    <mergeCell ref="F55:F57"/>
    <mergeCell ref="F58:F60"/>
    <mergeCell ref="A118:A120"/>
    <mergeCell ref="B118:B120"/>
    <mergeCell ref="C118:C120"/>
    <mergeCell ref="D118:D120"/>
    <mergeCell ref="E118:E120"/>
  </mergeCells>
  <printOptions horizontalCentered="1"/>
  <pageMargins left="0" right="0" top="0.62992125984251968" bottom="0" header="0.19685039370078741" footer="0.11811023622047245"/>
  <pageSetup paperSize="9" scale="75" fitToHeight="25" orientation="landscape" horizontalDpi="180" verticalDpi="180"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I216"/>
  <sheetViews>
    <sheetView showZeros="0" tabSelected="1" topLeftCell="A49" zoomScale="88" zoomScaleNormal="88" workbookViewId="0">
      <selection activeCell="I45" sqref="I45:I51"/>
    </sheetView>
  </sheetViews>
  <sheetFormatPr defaultColWidth="9.140625" defaultRowHeight="15"/>
  <cols>
    <col min="1" max="1" width="6.28515625" style="39" customWidth="1"/>
    <col min="2" max="2" width="7" style="39" customWidth="1"/>
    <col min="3" max="3" width="17.85546875" style="39" customWidth="1"/>
    <col min="4" max="4" width="43" style="39" customWidth="1"/>
    <col min="5" max="5" width="16" style="41" customWidth="1"/>
    <col min="6" max="6" width="16.140625" style="41" customWidth="1"/>
    <col min="7" max="7" width="20.42578125" style="40" customWidth="1"/>
    <col min="8" max="8" width="12.5703125" style="321" customWidth="1"/>
    <col min="9" max="9" width="72.140625" style="39" customWidth="1"/>
    <col min="10" max="16384" width="9.140625" style="39"/>
  </cols>
  <sheetData>
    <row r="1" spans="1:9" s="58" customFormat="1" ht="15.75" customHeight="1">
      <c r="E1" s="60"/>
      <c r="G1" s="62" t="s">
        <v>223</v>
      </c>
      <c r="H1" s="163"/>
    </row>
    <row r="2" spans="1:9" s="58" customFormat="1" ht="15.75" customHeight="1">
      <c r="A2" s="482"/>
      <c r="E2" s="60"/>
      <c r="F2" s="60"/>
      <c r="G2" s="59"/>
      <c r="H2" s="163"/>
    </row>
    <row r="3" spans="1:9" s="58" customFormat="1" ht="15.75" customHeight="1">
      <c r="A3" s="483" t="s">
        <v>222</v>
      </c>
      <c r="B3" s="483"/>
      <c r="C3" s="483"/>
      <c r="D3" s="483"/>
      <c r="E3" s="483"/>
      <c r="F3" s="483"/>
      <c r="G3" s="483"/>
      <c r="H3" s="163"/>
    </row>
    <row r="4" spans="1:9" s="58" customFormat="1" ht="15.75" customHeight="1">
      <c r="A4" s="483" t="s">
        <v>221</v>
      </c>
      <c r="B4" s="483"/>
      <c r="C4" s="483"/>
      <c r="D4" s="483"/>
      <c r="E4" s="483"/>
      <c r="F4" s="483"/>
      <c r="G4" s="483"/>
      <c r="H4" s="163"/>
    </row>
    <row r="5" spans="1:9" s="58" customFormat="1" ht="15.75" customHeight="1">
      <c r="A5" s="483" t="s">
        <v>454</v>
      </c>
      <c r="B5" s="483"/>
      <c r="C5" s="483"/>
      <c r="D5" s="483"/>
      <c r="E5" s="483"/>
      <c r="F5" s="483"/>
      <c r="G5" s="483"/>
      <c r="H5" s="163"/>
    </row>
    <row r="6" spans="1:9" s="58" customFormat="1" ht="15.75" customHeight="1">
      <c r="E6" s="61"/>
      <c r="F6" s="60"/>
      <c r="G6" s="59"/>
      <c r="H6" s="163"/>
    </row>
    <row r="7" spans="1:9" s="58" customFormat="1" ht="15.75" customHeight="1">
      <c r="A7" s="388" t="s">
        <v>220</v>
      </c>
      <c r="B7" s="388"/>
      <c r="C7" s="388"/>
      <c r="D7" s="388"/>
      <c r="E7" s="388"/>
      <c r="F7" s="388"/>
      <c r="G7" s="59"/>
      <c r="H7" s="163"/>
    </row>
    <row r="8" spans="1:9" s="58" customFormat="1" ht="15.75" customHeight="1">
      <c r="A8" s="388" t="s">
        <v>219</v>
      </c>
      <c r="B8" s="388"/>
      <c r="C8" s="388"/>
      <c r="D8" s="388"/>
      <c r="E8" s="388"/>
      <c r="F8" s="388"/>
      <c r="G8" s="59"/>
      <c r="H8" s="163"/>
    </row>
    <row r="9" spans="1:9" s="58" customFormat="1" ht="15.75" customHeight="1">
      <c r="A9" s="388" t="s">
        <v>218</v>
      </c>
      <c r="B9" s="388"/>
      <c r="C9" s="388"/>
      <c r="D9" s="388"/>
      <c r="E9" s="388"/>
      <c r="F9" s="388"/>
      <c r="G9" s="59"/>
      <c r="H9" s="163"/>
    </row>
    <row r="10" spans="1:9">
      <c r="A10" s="57"/>
      <c r="B10" s="57"/>
      <c r="C10" s="57"/>
      <c r="D10" s="57"/>
      <c r="E10" s="57"/>
      <c r="F10" s="57"/>
    </row>
    <row r="11" spans="1:9" s="54" customFormat="1" ht="15" customHeight="1">
      <c r="A11" s="391" t="s">
        <v>0</v>
      </c>
      <c r="B11" s="392"/>
      <c r="C11" s="393" t="s">
        <v>217</v>
      </c>
      <c r="D11" s="393" t="s">
        <v>216</v>
      </c>
      <c r="E11" s="395" t="s">
        <v>215</v>
      </c>
      <c r="F11" s="395"/>
      <c r="G11" s="386" t="s">
        <v>214</v>
      </c>
      <c r="H11" s="322"/>
    </row>
    <row r="12" spans="1:9" s="54" customFormat="1" ht="63.75">
      <c r="A12" s="56" t="s">
        <v>2</v>
      </c>
      <c r="B12" s="55" t="s">
        <v>3</v>
      </c>
      <c r="C12" s="394" t="s">
        <v>213</v>
      </c>
      <c r="D12" s="394"/>
      <c r="E12" s="341" t="s">
        <v>571</v>
      </c>
      <c r="F12" s="341" t="s">
        <v>212</v>
      </c>
      <c r="G12" s="387"/>
      <c r="H12" s="322"/>
    </row>
    <row r="13" spans="1:9" s="42" customFormat="1">
      <c r="A13" s="383" t="s">
        <v>12</v>
      </c>
      <c r="B13" s="383"/>
      <c r="C13" s="380" t="s">
        <v>211</v>
      </c>
      <c r="D13" s="50" t="s">
        <v>15</v>
      </c>
      <c r="E13" s="48">
        <f>E14</f>
        <v>13971017</v>
      </c>
      <c r="F13" s="48">
        <f>F14</f>
        <v>15338557.300000001</v>
      </c>
      <c r="G13" s="47">
        <f>F13/E13%</f>
        <v>109.8</v>
      </c>
      <c r="H13" s="323"/>
    </row>
    <row r="14" spans="1:9" s="53" customFormat="1" ht="30">
      <c r="A14" s="384"/>
      <c r="B14" s="384"/>
      <c r="C14" s="381"/>
      <c r="D14" s="50" t="s">
        <v>207</v>
      </c>
      <c r="E14" s="52">
        <f>E22+E31+E41+E49</f>
        <v>13971017</v>
      </c>
      <c r="F14" s="52">
        <f>F22+F31+F41+F49</f>
        <v>15338557.300000001</v>
      </c>
      <c r="G14" s="47">
        <f>F14/E14%</f>
        <v>109.8</v>
      </c>
      <c r="H14" s="324"/>
    </row>
    <row r="15" spans="1:9" s="42" customFormat="1">
      <c r="A15" s="384"/>
      <c r="B15" s="384"/>
      <c r="C15" s="381"/>
      <c r="D15" s="50" t="s">
        <v>204</v>
      </c>
      <c r="E15" s="52">
        <f>E24+E33</f>
        <v>2776752.5</v>
      </c>
      <c r="F15" s="52">
        <f>F24+F33</f>
        <v>3419911.8</v>
      </c>
      <c r="G15" s="47">
        <f>F15/E15%</f>
        <v>123.2</v>
      </c>
      <c r="I15" s="319"/>
    </row>
    <row r="16" spans="1:9" s="42" customFormat="1">
      <c r="A16" s="384"/>
      <c r="B16" s="384"/>
      <c r="C16" s="381"/>
      <c r="D16" s="50" t="s">
        <v>203</v>
      </c>
      <c r="E16" s="52">
        <f>E25+E34</f>
        <v>3331923.1</v>
      </c>
      <c r="F16" s="52">
        <f>F25+F34</f>
        <v>3351441.2</v>
      </c>
      <c r="G16" s="47">
        <f>F16/E16%</f>
        <v>100.6</v>
      </c>
      <c r="H16" s="323"/>
    </row>
    <row r="17" spans="1:8" s="42" customFormat="1" ht="30">
      <c r="A17" s="384"/>
      <c r="B17" s="384"/>
      <c r="C17" s="381"/>
      <c r="D17" s="50" t="s">
        <v>202</v>
      </c>
      <c r="E17" s="52">
        <f>E44</f>
        <v>158639.9</v>
      </c>
      <c r="F17" s="52">
        <f>F44+F35</f>
        <v>224150.5</v>
      </c>
      <c r="G17" s="47">
        <f>F17/E17%</f>
        <v>141.30000000000001</v>
      </c>
      <c r="H17" s="323"/>
    </row>
    <row r="18" spans="1:8" s="42" customFormat="1" ht="30">
      <c r="A18" s="384"/>
      <c r="B18" s="384"/>
      <c r="C18" s="381"/>
      <c r="D18" s="50" t="s">
        <v>201</v>
      </c>
      <c r="E18" s="52">
        <v>0</v>
      </c>
      <c r="F18" s="52">
        <v>0</v>
      </c>
      <c r="G18" s="47"/>
      <c r="H18" s="323"/>
    </row>
    <row r="19" spans="1:8" s="42" customFormat="1" ht="45">
      <c r="A19" s="384"/>
      <c r="B19" s="384"/>
      <c r="C19" s="381"/>
      <c r="D19" s="50" t="s">
        <v>200</v>
      </c>
      <c r="E19" s="52">
        <v>0</v>
      </c>
      <c r="F19" s="52">
        <v>0</v>
      </c>
      <c r="G19" s="47"/>
      <c r="H19" s="323"/>
    </row>
    <row r="20" spans="1:8" s="42" customFormat="1" ht="30">
      <c r="A20" s="384"/>
      <c r="B20" s="384"/>
      <c r="C20" s="381"/>
      <c r="D20" s="50" t="s">
        <v>199</v>
      </c>
      <c r="E20" s="52">
        <v>0</v>
      </c>
      <c r="F20" s="52">
        <v>0</v>
      </c>
      <c r="G20" s="47"/>
      <c r="H20" s="323"/>
    </row>
    <row r="21" spans="1:8" s="42" customFormat="1">
      <c r="A21" s="385"/>
      <c r="B21" s="385"/>
      <c r="C21" s="382"/>
      <c r="D21" s="50" t="s">
        <v>198</v>
      </c>
      <c r="E21" s="52">
        <v>0</v>
      </c>
      <c r="F21" s="52">
        <v>0</v>
      </c>
      <c r="G21" s="47"/>
      <c r="H21" s="323"/>
    </row>
    <row r="22" spans="1:8" s="42" customFormat="1">
      <c r="A22" s="383" t="s">
        <v>12</v>
      </c>
      <c r="B22" s="383" t="s">
        <v>13</v>
      </c>
      <c r="C22" s="380" t="s">
        <v>210</v>
      </c>
      <c r="D22" s="50" t="s">
        <v>15</v>
      </c>
      <c r="E22" s="48">
        <f>E23</f>
        <v>4352713</v>
      </c>
      <c r="F22" s="48">
        <f>F23</f>
        <v>4356041.7</v>
      </c>
      <c r="G22" s="47">
        <f>F22/E22%</f>
        <v>100.1</v>
      </c>
      <c r="H22" s="323"/>
    </row>
    <row r="23" spans="1:8" s="42" customFormat="1" ht="30">
      <c r="A23" s="384"/>
      <c r="B23" s="384"/>
      <c r="C23" s="381"/>
      <c r="D23" s="50" t="s">
        <v>207</v>
      </c>
      <c r="E23" s="226">
        <v>4352713</v>
      </c>
      <c r="F23" s="48">
        <v>4356041.7</v>
      </c>
      <c r="G23" s="47">
        <f>F23/E23%</f>
        <v>100.1</v>
      </c>
      <c r="H23" s="323"/>
    </row>
    <row r="24" spans="1:8" s="42" customFormat="1">
      <c r="A24" s="384"/>
      <c r="B24" s="384"/>
      <c r="C24" s="381"/>
      <c r="D24" s="50" t="s">
        <v>204</v>
      </c>
      <c r="E24" s="226">
        <v>209188.4</v>
      </c>
      <c r="F24" s="48">
        <v>177044.6</v>
      </c>
      <c r="G24" s="47">
        <f>F24/E24%</f>
        <v>84.6</v>
      </c>
      <c r="H24" s="44"/>
    </row>
    <row r="25" spans="1:8" s="42" customFormat="1">
      <c r="A25" s="384"/>
      <c r="B25" s="384"/>
      <c r="C25" s="381"/>
      <c r="D25" s="50" t="s">
        <v>203</v>
      </c>
      <c r="E25" s="226">
        <v>1549988.6</v>
      </c>
      <c r="F25" s="48">
        <v>1609365.3</v>
      </c>
      <c r="G25" s="47">
        <f>F25/E25%</f>
        <v>103.8</v>
      </c>
      <c r="H25" s="323"/>
    </row>
    <row r="26" spans="1:8" s="42" customFormat="1" ht="30">
      <c r="A26" s="384"/>
      <c r="B26" s="384"/>
      <c r="C26" s="381"/>
      <c r="D26" s="50" t="s">
        <v>202</v>
      </c>
      <c r="E26" s="49">
        <v>0</v>
      </c>
      <c r="F26" s="48"/>
      <c r="G26" s="47"/>
      <c r="H26" s="323"/>
    </row>
    <row r="27" spans="1:8" s="42" customFormat="1" ht="30">
      <c r="A27" s="384"/>
      <c r="B27" s="384"/>
      <c r="C27" s="381"/>
      <c r="D27" s="50" t="s">
        <v>201</v>
      </c>
      <c r="E27" s="49">
        <v>0</v>
      </c>
      <c r="F27" s="48"/>
      <c r="G27" s="47"/>
      <c r="H27" s="323"/>
    </row>
    <row r="28" spans="1:8" s="42" customFormat="1" ht="45">
      <c r="A28" s="384"/>
      <c r="B28" s="384"/>
      <c r="C28" s="381"/>
      <c r="D28" s="50" t="s">
        <v>200</v>
      </c>
      <c r="E28" s="49">
        <v>0</v>
      </c>
      <c r="F28" s="48"/>
      <c r="G28" s="47"/>
      <c r="H28" s="323"/>
    </row>
    <row r="29" spans="1:8" s="42" customFormat="1" ht="30">
      <c r="A29" s="384"/>
      <c r="B29" s="384"/>
      <c r="C29" s="381"/>
      <c r="D29" s="50" t="s">
        <v>199</v>
      </c>
      <c r="E29" s="49">
        <v>0</v>
      </c>
      <c r="F29" s="48"/>
      <c r="G29" s="47"/>
      <c r="H29" s="323"/>
    </row>
    <row r="30" spans="1:8" s="42" customFormat="1">
      <c r="A30" s="385"/>
      <c r="B30" s="385"/>
      <c r="C30" s="382"/>
      <c r="D30" s="50" t="s">
        <v>198</v>
      </c>
      <c r="E30" s="49">
        <v>0</v>
      </c>
      <c r="F30" s="48"/>
      <c r="G30" s="47"/>
      <c r="H30" s="323"/>
    </row>
    <row r="31" spans="1:8" s="42" customFormat="1">
      <c r="A31" s="383" t="s">
        <v>12</v>
      </c>
      <c r="B31" s="383" t="s">
        <v>79</v>
      </c>
      <c r="C31" s="389" t="s">
        <v>209</v>
      </c>
      <c r="D31" s="50" t="s">
        <v>15</v>
      </c>
      <c r="E31" s="48">
        <f>E32</f>
        <v>6336734.0999999996</v>
      </c>
      <c r="F31" s="48">
        <f>F32</f>
        <v>7601387.7999999998</v>
      </c>
      <c r="G31" s="47">
        <f>F31/E31%</f>
        <v>120</v>
      </c>
      <c r="H31" s="323"/>
    </row>
    <row r="32" spans="1:8" s="42" customFormat="1" ht="30">
      <c r="A32" s="384"/>
      <c r="B32" s="384"/>
      <c r="C32" s="389"/>
      <c r="D32" s="50" t="s">
        <v>207</v>
      </c>
      <c r="E32" s="226">
        <f>6330857.9+5876.2</f>
        <v>6336734.0999999996</v>
      </c>
      <c r="F32" s="48">
        <v>7601387.7999999998</v>
      </c>
      <c r="G32" s="47">
        <f>F32/E32%</f>
        <v>120</v>
      </c>
      <c r="H32" s="323"/>
    </row>
    <row r="33" spans="1:8" s="42" customFormat="1">
      <c r="A33" s="384"/>
      <c r="B33" s="384"/>
      <c r="C33" s="389"/>
      <c r="D33" s="50" t="s">
        <v>204</v>
      </c>
      <c r="E33" s="226">
        <v>2567564.1</v>
      </c>
      <c r="F33" s="48">
        <v>3242867.2</v>
      </c>
      <c r="G33" s="47">
        <f>F33/E33%</f>
        <v>126.3</v>
      </c>
      <c r="H33" s="323"/>
    </row>
    <row r="34" spans="1:8" s="42" customFormat="1">
      <c r="A34" s="384"/>
      <c r="B34" s="384"/>
      <c r="C34" s="389"/>
      <c r="D34" s="50" t="s">
        <v>203</v>
      </c>
      <c r="E34" s="226">
        <v>1781934.5</v>
      </c>
      <c r="F34" s="48">
        <v>1742075.9</v>
      </c>
      <c r="G34" s="47">
        <f>F34/E34%</f>
        <v>97.8</v>
      </c>
      <c r="H34" s="323"/>
    </row>
    <row r="35" spans="1:8" s="42" customFormat="1" ht="30">
      <c r="A35" s="384"/>
      <c r="B35" s="384"/>
      <c r="C35" s="389"/>
      <c r="D35" s="50" t="s">
        <v>202</v>
      </c>
      <c r="E35" s="49"/>
      <c r="F35" s="48">
        <v>255.3</v>
      </c>
      <c r="G35" s="47"/>
      <c r="H35" s="323"/>
    </row>
    <row r="36" spans="1:8" s="42" customFormat="1" ht="30">
      <c r="A36" s="384"/>
      <c r="B36" s="384"/>
      <c r="C36" s="389"/>
      <c r="D36" s="50" t="s">
        <v>201</v>
      </c>
      <c r="E36" s="49">
        <v>0</v>
      </c>
      <c r="F36" s="48"/>
      <c r="G36" s="47"/>
      <c r="H36" s="323"/>
    </row>
    <row r="37" spans="1:8" s="42" customFormat="1" ht="45">
      <c r="A37" s="384"/>
      <c r="B37" s="384"/>
      <c r="C37" s="389"/>
      <c r="D37" s="50" t="s">
        <v>200</v>
      </c>
      <c r="E37" s="49">
        <v>0</v>
      </c>
      <c r="F37" s="48"/>
      <c r="G37" s="47"/>
      <c r="H37" s="323"/>
    </row>
    <row r="38" spans="1:8" s="42" customFormat="1" ht="30">
      <c r="A38" s="384"/>
      <c r="B38" s="384"/>
      <c r="C38" s="389"/>
      <c r="D38" s="50" t="s">
        <v>199</v>
      </c>
      <c r="E38" s="49">
        <v>0</v>
      </c>
      <c r="F38" s="48"/>
      <c r="G38" s="47"/>
      <c r="H38" s="323"/>
    </row>
    <row r="39" spans="1:8" s="42" customFormat="1">
      <c r="A39" s="385"/>
      <c r="B39" s="385"/>
      <c r="C39" s="389"/>
      <c r="D39" s="50" t="s">
        <v>198</v>
      </c>
      <c r="E39" s="49">
        <v>0</v>
      </c>
      <c r="F39" s="48"/>
      <c r="G39" s="47"/>
      <c r="H39" s="323"/>
    </row>
    <row r="40" spans="1:8" s="42" customFormat="1">
      <c r="A40" s="383" t="s">
        <v>12</v>
      </c>
      <c r="B40" s="383" t="s">
        <v>108</v>
      </c>
      <c r="C40" s="389" t="s">
        <v>208</v>
      </c>
      <c r="D40" s="50" t="s">
        <v>15</v>
      </c>
      <c r="E40" s="48">
        <f>E41</f>
        <v>2729090.2</v>
      </c>
      <c r="F40" s="48">
        <f>F41</f>
        <v>2841710.9</v>
      </c>
      <c r="G40" s="47">
        <f>F40/E40%</f>
        <v>104.1</v>
      </c>
      <c r="H40" s="323"/>
    </row>
    <row r="41" spans="1:8" s="42" customFormat="1" ht="30">
      <c r="A41" s="384"/>
      <c r="B41" s="384"/>
      <c r="C41" s="389"/>
      <c r="D41" s="50" t="s">
        <v>207</v>
      </c>
      <c r="E41" s="226">
        <v>2729090.2</v>
      </c>
      <c r="F41" s="48">
        <v>2841710.9</v>
      </c>
      <c r="G41" s="47">
        <f>F41/E41%</f>
        <v>104.1</v>
      </c>
      <c r="H41" s="323"/>
    </row>
    <row r="42" spans="1:8">
      <c r="A42" s="384"/>
      <c r="B42" s="384"/>
      <c r="C42" s="389"/>
      <c r="D42" s="50" t="s">
        <v>204</v>
      </c>
      <c r="E42" s="227"/>
      <c r="F42" s="48"/>
      <c r="G42" s="47"/>
    </row>
    <row r="43" spans="1:8">
      <c r="A43" s="384"/>
      <c r="B43" s="384"/>
      <c r="C43" s="389"/>
      <c r="D43" s="50" t="s">
        <v>203</v>
      </c>
      <c r="E43" s="226">
        <v>0</v>
      </c>
      <c r="F43" s="48"/>
      <c r="G43" s="47"/>
    </row>
    <row r="44" spans="1:8" ht="30">
      <c r="A44" s="384"/>
      <c r="B44" s="384"/>
      <c r="C44" s="389"/>
      <c r="D44" s="50" t="s">
        <v>202</v>
      </c>
      <c r="E44" s="226">
        <v>158639.9</v>
      </c>
      <c r="F44" s="48">
        <v>223895.2</v>
      </c>
      <c r="G44" s="47">
        <f>F44/E44%</f>
        <v>141.1</v>
      </c>
    </row>
    <row r="45" spans="1:8" ht="30">
      <c r="A45" s="384"/>
      <c r="B45" s="384"/>
      <c r="C45" s="389"/>
      <c r="D45" s="50" t="s">
        <v>201</v>
      </c>
      <c r="E45" s="49">
        <v>0</v>
      </c>
      <c r="F45" s="48"/>
      <c r="G45" s="47"/>
    </row>
    <row r="46" spans="1:8" ht="45">
      <c r="A46" s="384"/>
      <c r="B46" s="384"/>
      <c r="C46" s="389"/>
      <c r="D46" s="50" t="s">
        <v>200</v>
      </c>
      <c r="E46" s="49">
        <v>0</v>
      </c>
      <c r="F46" s="48"/>
      <c r="G46" s="47"/>
    </row>
    <row r="47" spans="1:8" s="51" customFormat="1" ht="30">
      <c r="A47" s="384"/>
      <c r="B47" s="384"/>
      <c r="C47" s="389"/>
      <c r="D47" s="50" t="s">
        <v>199</v>
      </c>
      <c r="E47" s="49">
        <v>0</v>
      </c>
      <c r="F47" s="48"/>
      <c r="G47" s="47"/>
      <c r="H47" s="325"/>
    </row>
    <row r="48" spans="1:8">
      <c r="A48" s="385"/>
      <c r="B48" s="385"/>
      <c r="C48" s="389"/>
      <c r="D48" s="50" t="s">
        <v>198</v>
      </c>
      <c r="E48" s="49">
        <v>0</v>
      </c>
      <c r="F48" s="48"/>
      <c r="G48" s="47"/>
    </row>
    <row r="49" spans="1:7" ht="15" customHeight="1">
      <c r="A49" s="383" t="s">
        <v>12</v>
      </c>
      <c r="B49" s="383" t="s">
        <v>129</v>
      </c>
      <c r="C49" s="380" t="s">
        <v>206</v>
      </c>
      <c r="D49" s="50" t="s">
        <v>15</v>
      </c>
      <c r="E49" s="48">
        <f>E50</f>
        <v>552479.69999999995</v>
      </c>
      <c r="F49" s="48">
        <f>F50</f>
        <v>539416.9</v>
      </c>
      <c r="G49" s="47">
        <f>F49/E49%</f>
        <v>97.6</v>
      </c>
    </row>
    <row r="50" spans="1:7">
      <c r="A50" s="384"/>
      <c r="B50" s="384"/>
      <c r="C50" s="381"/>
      <c r="D50" s="50" t="s">
        <v>205</v>
      </c>
      <c r="E50" s="226">
        <v>552479.69999999995</v>
      </c>
      <c r="F50" s="48">
        <v>539416.9</v>
      </c>
      <c r="G50" s="47">
        <f>F50/E50%</f>
        <v>97.6</v>
      </c>
    </row>
    <row r="51" spans="1:7">
      <c r="A51" s="384"/>
      <c r="B51" s="384"/>
      <c r="C51" s="381"/>
      <c r="D51" s="50" t="s">
        <v>204</v>
      </c>
      <c r="E51" s="49">
        <v>0</v>
      </c>
      <c r="F51" s="48"/>
      <c r="G51" s="47"/>
    </row>
    <row r="52" spans="1:7">
      <c r="A52" s="384"/>
      <c r="B52" s="384"/>
      <c r="C52" s="381"/>
      <c r="D52" s="50" t="s">
        <v>203</v>
      </c>
      <c r="E52" s="49">
        <v>0</v>
      </c>
      <c r="F52" s="48"/>
      <c r="G52" s="47"/>
    </row>
    <row r="53" spans="1:7" ht="30">
      <c r="A53" s="384"/>
      <c r="B53" s="384"/>
      <c r="C53" s="381"/>
      <c r="D53" s="50" t="s">
        <v>202</v>
      </c>
      <c r="E53" s="49">
        <v>0</v>
      </c>
      <c r="F53" s="48"/>
      <c r="G53" s="47"/>
    </row>
    <row r="54" spans="1:7" ht="30">
      <c r="A54" s="384"/>
      <c r="B54" s="384"/>
      <c r="C54" s="381"/>
      <c r="D54" s="50" t="s">
        <v>201</v>
      </c>
      <c r="E54" s="49">
        <v>0</v>
      </c>
      <c r="F54" s="48"/>
      <c r="G54" s="47"/>
    </row>
    <row r="55" spans="1:7" ht="45">
      <c r="A55" s="384"/>
      <c r="B55" s="384"/>
      <c r="C55" s="381"/>
      <c r="D55" s="50" t="s">
        <v>200</v>
      </c>
      <c r="E55" s="49">
        <v>0</v>
      </c>
      <c r="F55" s="48"/>
      <c r="G55" s="47"/>
    </row>
    <row r="56" spans="1:7" ht="30">
      <c r="A56" s="384"/>
      <c r="B56" s="384"/>
      <c r="C56" s="381"/>
      <c r="D56" s="50" t="s">
        <v>199</v>
      </c>
      <c r="E56" s="49">
        <v>0</v>
      </c>
      <c r="F56" s="48"/>
      <c r="G56" s="47"/>
    </row>
    <row r="57" spans="1:7">
      <c r="A57" s="385"/>
      <c r="B57" s="385"/>
      <c r="C57" s="382"/>
      <c r="D57" s="50" t="s">
        <v>198</v>
      </c>
      <c r="E57" s="49">
        <v>0</v>
      </c>
      <c r="F57" s="48"/>
      <c r="G57" s="47"/>
    </row>
    <row r="58" spans="1:7" ht="35.25" customHeight="1">
      <c r="A58" s="396" t="s">
        <v>572</v>
      </c>
      <c r="B58" s="396"/>
      <c r="C58" s="396"/>
      <c r="D58" s="396"/>
      <c r="E58" s="396"/>
      <c r="F58" s="396"/>
      <c r="G58" s="396"/>
    </row>
    <row r="59" spans="1:7">
      <c r="A59" s="390" t="s">
        <v>197</v>
      </c>
      <c r="B59" s="390"/>
      <c r="C59" s="390"/>
      <c r="D59" s="390"/>
      <c r="E59" s="390"/>
      <c r="F59" s="390"/>
      <c r="G59" s="390"/>
    </row>
    <row r="60" spans="1:7">
      <c r="A60" s="46"/>
      <c r="B60" s="46"/>
      <c r="C60" s="45"/>
      <c r="D60" s="45"/>
    </row>
    <row r="61" spans="1:7">
      <c r="A61" s="46"/>
      <c r="B61" s="46"/>
      <c r="C61" s="45"/>
      <c r="D61" s="45"/>
    </row>
    <row r="62" spans="1:7">
      <c r="A62" s="46"/>
      <c r="B62" s="46"/>
      <c r="C62" s="45"/>
      <c r="D62" s="45"/>
    </row>
    <row r="63" spans="1:7">
      <c r="A63" s="46"/>
      <c r="B63" s="46"/>
      <c r="C63" s="45"/>
      <c r="D63" s="45"/>
    </row>
    <row r="64" spans="1:7">
      <c r="A64" s="46"/>
      <c r="B64" s="46"/>
      <c r="C64" s="45"/>
      <c r="D64" s="45"/>
    </row>
    <row r="65" spans="1:8">
      <c r="A65" s="46"/>
      <c r="B65" s="46"/>
      <c r="C65" s="45"/>
      <c r="D65" s="45"/>
    </row>
    <row r="66" spans="1:8">
      <c r="A66" s="46"/>
      <c r="B66" s="46"/>
      <c r="C66" s="45"/>
      <c r="D66" s="45"/>
    </row>
    <row r="67" spans="1:8">
      <c r="A67" s="46"/>
      <c r="B67" s="46"/>
      <c r="C67" s="45"/>
      <c r="D67" s="45"/>
    </row>
    <row r="68" spans="1:8">
      <c r="A68" s="46"/>
      <c r="B68" s="46"/>
      <c r="C68" s="45"/>
      <c r="D68" s="45"/>
    </row>
    <row r="69" spans="1:8" s="42" customFormat="1">
      <c r="A69" s="46"/>
      <c r="B69" s="46"/>
      <c r="C69" s="45"/>
      <c r="D69" s="45"/>
      <c r="E69" s="44"/>
      <c r="F69" s="44"/>
      <c r="G69" s="43"/>
      <c r="H69" s="323"/>
    </row>
    <row r="70" spans="1:8" s="42" customFormat="1">
      <c r="A70" s="46"/>
      <c r="B70" s="46"/>
      <c r="C70" s="45"/>
      <c r="D70" s="45"/>
      <c r="E70" s="44"/>
      <c r="F70" s="44"/>
      <c r="G70" s="43"/>
      <c r="H70" s="323"/>
    </row>
    <row r="71" spans="1:8" s="42" customFormat="1">
      <c r="A71" s="46"/>
      <c r="B71" s="46"/>
      <c r="C71" s="45"/>
      <c r="D71" s="45"/>
      <c r="E71" s="44"/>
      <c r="F71" s="44"/>
      <c r="G71" s="43"/>
      <c r="H71" s="323"/>
    </row>
    <row r="72" spans="1:8" s="42" customFormat="1">
      <c r="A72" s="46"/>
      <c r="B72" s="46"/>
      <c r="C72" s="45"/>
      <c r="D72" s="45"/>
      <c r="E72" s="44"/>
      <c r="F72" s="44"/>
      <c r="G72" s="43"/>
      <c r="H72" s="323"/>
    </row>
    <row r="73" spans="1:8" s="42" customFormat="1">
      <c r="A73" s="46"/>
      <c r="B73" s="46"/>
      <c r="C73" s="45"/>
      <c r="D73" s="45"/>
      <c r="E73" s="44"/>
      <c r="F73" s="44"/>
      <c r="G73" s="43"/>
      <c r="H73" s="323"/>
    </row>
    <row r="74" spans="1:8" s="42" customFormat="1">
      <c r="A74" s="46"/>
      <c r="B74" s="46"/>
      <c r="C74" s="45"/>
      <c r="D74" s="45"/>
      <c r="E74" s="44"/>
      <c r="F74" s="44"/>
      <c r="G74" s="43"/>
      <c r="H74" s="323"/>
    </row>
    <row r="75" spans="1:8" s="42" customFormat="1">
      <c r="A75" s="46"/>
      <c r="B75" s="46"/>
      <c r="C75" s="45"/>
      <c r="D75" s="45"/>
      <c r="E75" s="44"/>
      <c r="F75" s="44"/>
      <c r="G75" s="43"/>
      <c r="H75" s="323"/>
    </row>
    <row r="76" spans="1:8" s="42" customFormat="1">
      <c r="A76" s="46"/>
      <c r="B76" s="46"/>
      <c r="C76" s="45"/>
      <c r="D76" s="45"/>
      <c r="E76" s="44"/>
      <c r="F76" s="44"/>
      <c r="G76" s="43"/>
      <c r="H76" s="323"/>
    </row>
    <row r="77" spans="1:8" s="42" customFormat="1">
      <c r="A77" s="46"/>
      <c r="B77" s="46"/>
      <c r="C77" s="45"/>
      <c r="D77" s="45"/>
      <c r="E77" s="44"/>
      <c r="F77" s="44"/>
      <c r="G77" s="43"/>
      <c r="H77" s="323"/>
    </row>
    <row r="78" spans="1:8" s="42" customFormat="1">
      <c r="A78" s="46"/>
      <c r="B78" s="46"/>
      <c r="C78" s="45"/>
      <c r="D78" s="45"/>
      <c r="E78" s="44"/>
      <c r="F78" s="44"/>
      <c r="G78" s="43"/>
      <c r="H78" s="323"/>
    </row>
    <row r="79" spans="1:8" s="42" customFormat="1">
      <c r="A79" s="46"/>
      <c r="B79" s="46"/>
      <c r="C79" s="45"/>
      <c r="D79" s="45"/>
      <c r="E79" s="44"/>
      <c r="F79" s="44"/>
      <c r="G79" s="43"/>
      <c r="H79" s="323"/>
    </row>
    <row r="80" spans="1:8" s="42" customFormat="1">
      <c r="A80" s="46"/>
      <c r="B80" s="46"/>
      <c r="C80" s="45"/>
      <c r="D80" s="45"/>
      <c r="E80" s="44"/>
      <c r="F80" s="44"/>
      <c r="G80" s="43"/>
      <c r="H80" s="323"/>
    </row>
    <row r="81" spans="1:8" s="42" customFormat="1">
      <c r="A81" s="46"/>
      <c r="B81" s="46"/>
      <c r="C81" s="45"/>
      <c r="D81" s="45"/>
      <c r="E81" s="44"/>
      <c r="F81" s="44"/>
      <c r="G81" s="43"/>
      <c r="H81" s="323"/>
    </row>
    <row r="82" spans="1:8" s="42" customFormat="1">
      <c r="A82" s="46"/>
      <c r="B82" s="46"/>
      <c r="C82" s="45"/>
      <c r="D82" s="45"/>
      <c r="E82" s="44"/>
      <c r="F82" s="44"/>
      <c r="G82" s="43"/>
      <c r="H82" s="323"/>
    </row>
    <row r="83" spans="1:8" s="42" customFormat="1">
      <c r="A83" s="46"/>
      <c r="B83" s="46"/>
      <c r="C83" s="45"/>
      <c r="D83" s="45"/>
      <c r="E83" s="44"/>
      <c r="F83" s="44"/>
      <c r="G83" s="43"/>
      <c r="H83" s="323"/>
    </row>
    <row r="84" spans="1:8" s="42" customFormat="1">
      <c r="A84" s="46"/>
      <c r="B84" s="46"/>
      <c r="C84" s="45"/>
      <c r="D84" s="45"/>
      <c r="E84" s="44"/>
      <c r="F84" s="44"/>
      <c r="G84" s="43"/>
      <c r="H84" s="323"/>
    </row>
    <row r="85" spans="1:8" s="42" customFormat="1">
      <c r="A85" s="46"/>
      <c r="B85" s="46"/>
      <c r="C85" s="45"/>
      <c r="D85" s="45"/>
      <c r="E85" s="44"/>
      <c r="F85" s="44"/>
      <c r="G85" s="43"/>
      <c r="H85" s="323"/>
    </row>
    <row r="86" spans="1:8" s="42" customFormat="1">
      <c r="A86" s="46"/>
      <c r="B86" s="46"/>
      <c r="C86" s="45"/>
      <c r="D86" s="45"/>
      <c r="E86" s="44"/>
      <c r="F86" s="44"/>
      <c r="G86" s="43"/>
      <c r="H86" s="323"/>
    </row>
    <row r="87" spans="1:8" s="42" customFormat="1">
      <c r="A87" s="46"/>
      <c r="B87" s="46"/>
      <c r="C87" s="45"/>
      <c r="D87" s="45"/>
      <c r="E87" s="44"/>
      <c r="F87" s="44"/>
      <c r="G87" s="43"/>
      <c r="H87" s="323"/>
    </row>
    <row r="88" spans="1:8" s="42" customFormat="1">
      <c r="A88" s="46"/>
      <c r="B88" s="46"/>
      <c r="C88" s="45"/>
      <c r="D88" s="45"/>
      <c r="E88" s="44"/>
      <c r="F88" s="44"/>
      <c r="G88" s="43"/>
      <c r="H88" s="323"/>
    </row>
    <row r="89" spans="1:8" s="42" customFormat="1">
      <c r="A89" s="46"/>
      <c r="B89" s="46"/>
      <c r="C89" s="45"/>
      <c r="D89" s="45"/>
      <c r="E89" s="44"/>
      <c r="F89" s="44"/>
      <c r="G89" s="43"/>
      <c r="H89" s="323"/>
    </row>
    <row r="90" spans="1:8" s="42" customFormat="1">
      <c r="A90" s="46"/>
      <c r="B90" s="46"/>
      <c r="C90" s="45"/>
      <c r="D90" s="45"/>
      <c r="E90" s="44"/>
      <c r="F90" s="44"/>
      <c r="G90" s="43"/>
      <c r="H90" s="323"/>
    </row>
    <row r="91" spans="1:8" s="42" customFormat="1">
      <c r="A91" s="46"/>
      <c r="B91" s="46"/>
      <c r="C91" s="45"/>
      <c r="D91" s="45"/>
      <c r="E91" s="44"/>
      <c r="F91" s="44"/>
      <c r="G91" s="43"/>
      <c r="H91" s="323"/>
    </row>
    <row r="92" spans="1:8" s="42" customFormat="1">
      <c r="A92" s="46"/>
      <c r="B92" s="46"/>
      <c r="C92" s="45"/>
      <c r="D92" s="45"/>
      <c r="E92" s="44"/>
      <c r="F92" s="44"/>
      <c r="G92" s="43"/>
      <c r="H92" s="323"/>
    </row>
    <row r="93" spans="1:8" s="42" customFormat="1">
      <c r="A93" s="46"/>
      <c r="B93" s="46"/>
      <c r="C93" s="45"/>
      <c r="D93" s="45"/>
      <c r="E93" s="44"/>
      <c r="F93" s="44"/>
      <c r="G93" s="43"/>
      <c r="H93" s="323"/>
    </row>
    <row r="94" spans="1:8" s="42" customFormat="1">
      <c r="A94" s="46"/>
      <c r="B94" s="46"/>
      <c r="C94" s="45"/>
      <c r="D94" s="45"/>
      <c r="E94" s="44"/>
      <c r="F94" s="44"/>
      <c r="G94" s="43"/>
      <c r="H94" s="323"/>
    </row>
    <row r="95" spans="1:8" s="42" customFormat="1">
      <c r="A95" s="46"/>
      <c r="B95" s="46"/>
      <c r="C95" s="45"/>
      <c r="D95" s="45"/>
      <c r="E95" s="44"/>
      <c r="F95" s="44"/>
      <c r="G95" s="43"/>
      <c r="H95" s="323"/>
    </row>
    <row r="96" spans="1:8" s="42" customFormat="1">
      <c r="A96" s="46"/>
      <c r="B96" s="46"/>
      <c r="C96" s="45"/>
      <c r="D96" s="45"/>
      <c r="E96" s="44"/>
      <c r="F96" s="44"/>
      <c r="G96" s="43"/>
      <c r="H96" s="323"/>
    </row>
    <row r="97" spans="1:8" s="42" customFormat="1">
      <c r="A97" s="46"/>
      <c r="B97" s="46"/>
      <c r="C97" s="45"/>
      <c r="D97" s="45"/>
      <c r="E97" s="44"/>
      <c r="F97" s="44"/>
      <c r="G97" s="43"/>
      <c r="H97" s="323"/>
    </row>
    <row r="98" spans="1:8" s="42" customFormat="1">
      <c r="A98" s="46"/>
      <c r="B98" s="46"/>
      <c r="C98" s="45"/>
      <c r="D98" s="45"/>
      <c r="E98" s="44"/>
      <c r="F98" s="44"/>
      <c r="G98" s="43"/>
      <c r="H98" s="323"/>
    </row>
    <row r="99" spans="1:8" s="42" customFormat="1">
      <c r="A99" s="46"/>
      <c r="B99" s="46"/>
      <c r="C99" s="45"/>
      <c r="D99" s="45"/>
      <c r="E99" s="44"/>
      <c r="F99" s="44"/>
      <c r="G99" s="43"/>
      <c r="H99" s="323"/>
    </row>
    <row r="100" spans="1:8" s="42" customFormat="1">
      <c r="A100" s="46"/>
      <c r="B100" s="46"/>
      <c r="C100" s="45"/>
      <c r="D100" s="45"/>
      <c r="E100" s="44"/>
      <c r="F100" s="44"/>
      <c r="G100" s="43"/>
      <c r="H100" s="323"/>
    </row>
    <row r="101" spans="1:8" s="42" customFormat="1">
      <c r="A101" s="46"/>
      <c r="B101" s="46"/>
      <c r="C101" s="45"/>
      <c r="D101" s="45"/>
      <c r="E101" s="44"/>
      <c r="F101" s="44"/>
      <c r="G101" s="43"/>
      <c r="H101" s="323"/>
    </row>
    <row r="102" spans="1:8" s="42" customFormat="1">
      <c r="A102" s="46"/>
      <c r="B102" s="46"/>
      <c r="C102" s="45"/>
      <c r="D102" s="45"/>
      <c r="E102" s="44"/>
      <c r="F102" s="44"/>
      <c r="G102" s="43"/>
      <c r="H102" s="323"/>
    </row>
    <row r="103" spans="1:8" s="42" customFormat="1">
      <c r="A103" s="46"/>
      <c r="B103" s="46"/>
      <c r="C103" s="45"/>
      <c r="D103" s="45"/>
      <c r="E103" s="44"/>
      <c r="F103" s="44"/>
      <c r="G103" s="43"/>
      <c r="H103" s="323"/>
    </row>
    <row r="104" spans="1:8" s="42" customFormat="1">
      <c r="A104" s="46"/>
      <c r="B104" s="46"/>
      <c r="C104" s="45"/>
      <c r="D104" s="45"/>
      <c r="E104" s="44"/>
      <c r="F104" s="44"/>
      <c r="G104" s="43"/>
      <c r="H104" s="323"/>
    </row>
    <row r="105" spans="1:8" s="42" customFormat="1">
      <c r="A105" s="46"/>
      <c r="B105" s="46"/>
      <c r="C105" s="45"/>
      <c r="D105" s="45"/>
      <c r="E105" s="44"/>
      <c r="F105" s="44"/>
      <c r="G105" s="43"/>
      <c r="H105" s="323"/>
    </row>
    <row r="106" spans="1:8" s="42" customFormat="1">
      <c r="A106" s="46"/>
      <c r="B106" s="46"/>
      <c r="C106" s="45"/>
      <c r="D106" s="45"/>
      <c r="E106" s="44"/>
      <c r="F106" s="44"/>
      <c r="G106" s="43"/>
      <c r="H106" s="323"/>
    </row>
    <row r="107" spans="1:8" s="42" customFormat="1">
      <c r="A107" s="46"/>
      <c r="B107" s="46"/>
      <c r="C107" s="45"/>
      <c r="D107" s="45"/>
      <c r="E107" s="44"/>
      <c r="F107" s="44"/>
      <c r="G107" s="43"/>
      <c r="H107" s="323"/>
    </row>
    <row r="108" spans="1:8" s="42" customFormat="1">
      <c r="A108" s="46"/>
      <c r="B108" s="46"/>
      <c r="C108" s="45"/>
      <c r="D108" s="45"/>
      <c r="E108" s="44"/>
      <c r="F108" s="44"/>
      <c r="G108" s="43"/>
      <c r="H108" s="323"/>
    </row>
    <row r="109" spans="1:8" s="42" customFormat="1">
      <c r="A109" s="46"/>
      <c r="B109" s="46"/>
      <c r="C109" s="45"/>
      <c r="D109" s="45"/>
      <c r="E109" s="44"/>
      <c r="F109" s="44"/>
      <c r="G109" s="43"/>
      <c r="H109" s="323"/>
    </row>
    <row r="110" spans="1:8" s="42" customFormat="1">
      <c r="A110" s="46"/>
      <c r="B110" s="46"/>
      <c r="C110" s="45"/>
      <c r="D110" s="45"/>
      <c r="E110" s="44"/>
      <c r="F110" s="44"/>
      <c r="G110" s="43"/>
      <c r="H110" s="323"/>
    </row>
    <row r="111" spans="1:8" s="42" customFormat="1">
      <c r="A111" s="46"/>
      <c r="B111" s="46"/>
      <c r="C111" s="45"/>
      <c r="D111" s="45"/>
      <c r="E111" s="44"/>
      <c r="F111" s="44"/>
      <c r="G111" s="43"/>
      <c r="H111" s="323"/>
    </row>
    <row r="112" spans="1:8" s="42" customFormat="1">
      <c r="A112" s="46"/>
      <c r="B112" s="46"/>
      <c r="C112" s="45"/>
      <c r="D112" s="45"/>
      <c r="E112" s="44"/>
      <c r="F112" s="44"/>
      <c r="G112" s="43"/>
      <c r="H112" s="323"/>
    </row>
    <row r="113" spans="1:8" s="42" customFormat="1">
      <c r="A113" s="46"/>
      <c r="B113" s="46"/>
      <c r="C113" s="45"/>
      <c r="D113" s="45"/>
      <c r="E113" s="44"/>
      <c r="F113" s="44"/>
      <c r="G113" s="43"/>
      <c r="H113" s="323"/>
    </row>
    <row r="114" spans="1:8" s="42" customFormat="1">
      <c r="A114" s="46"/>
      <c r="B114" s="46"/>
      <c r="C114" s="45"/>
      <c r="D114" s="45"/>
      <c r="E114" s="44"/>
      <c r="F114" s="44"/>
      <c r="G114" s="43"/>
      <c r="H114" s="323"/>
    </row>
    <row r="115" spans="1:8" s="42" customFormat="1">
      <c r="A115" s="46"/>
      <c r="B115" s="46"/>
      <c r="C115" s="45"/>
      <c r="D115" s="45"/>
      <c r="E115" s="44"/>
      <c r="F115" s="44"/>
      <c r="G115" s="43"/>
      <c r="H115" s="323"/>
    </row>
    <row r="116" spans="1:8" s="42" customFormat="1">
      <c r="A116" s="46"/>
      <c r="B116" s="46"/>
      <c r="C116" s="45"/>
      <c r="D116" s="45"/>
      <c r="E116" s="44"/>
      <c r="F116" s="44"/>
      <c r="G116" s="43"/>
      <c r="H116" s="323"/>
    </row>
    <row r="117" spans="1:8" s="42" customFormat="1">
      <c r="A117" s="46"/>
      <c r="B117" s="46"/>
      <c r="C117" s="45"/>
      <c r="D117" s="45"/>
      <c r="E117" s="44"/>
      <c r="F117" s="44"/>
      <c r="G117" s="43"/>
      <c r="H117" s="323"/>
    </row>
    <row r="118" spans="1:8" s="42" customFormat="1">
      <c r="A118" s="46"/>
      <c r="B118" s="46"/>
      <c r="C118" s="45"/>
      <c r="D118" s="45"/>
      <c r="E118" s="44"/>
      <c r="F118" s="44"/>
      <c r="G118" s="43"/>
      <c r="H118" s="323"/>
    </row>
    <row r="119" spans="1:8" s="42" customFormat="1">
      <c r="A119" s="46"/>
      <c r="B119" s="46"/>
      <c r="C119" s="45"/>
      <c r="D119" s="45"/>
      <c r="E119" s="44"/>
      <c r="F119" s="44"/>
      <c r="G119" s="43"/>
      <c r="H119" s="323"/>
    </row>
    <row r="120" spans="1:8" s="42" customFormat="1">
      <c r="A120" s="46"/>
      <c r="B120" s="46"/>
      <c r="C120" s="45"/>
      <c r="D120" s="45"/>
      <c r="E120" s="44"/>
      <c r="F120" s="44"/>
      <c r="G120" s="43"/>
      <c r="H120" s="323"/>
    </row>
    <row r="121" spans="1:8" s="42" customFormat="1">
      <c r="A121" s="46"/>
      <c r="B121" s="46"/>
      <c r="C121" s="45"/>
      <c r="D121" s="45"/>
      <c r="E121" s="44"/>
      <c r="F121" s="44"/>
      <c r="G121" s="43"/>
      <c r="H121" s="323"/>
    </row>
    <row r="122" spans="1:8" s="42" customFormat="1">
      <c r="A122" s="46"/>
      <c r="B122" s="46"/>
      <c r="C122" s="45"/>
      <c r="D122" s="45"/>
      <c r="E122" s="44"/>
      <c r="F122" s="44"/>
      <c r="G122" s="43"/>
      <c r="H122" s="323"/>
    </row>
    <row r="123" spans="1:8" s="42" customFormat="1">
      <c r="A123" s="46"/>
      <c r="B123" s="46"/>
      <c r="C123" s="45"/>
      <c r="D123" s="45"/>
      <c r="E123" s="44"/>
      <c r="F123" s="44"/>
      <c r="G123" s="43"/>
      <c r="H123" s="323"/>
    </row>
    <row r="124" spans="1:8" s="42" customFormat="1">
      <c r="A124" s="46"/>
      <c r="B124" s="46"/>
      <c r="C124" s="45"/>
      <c r="D124" s="45"/>
      <c r="E124" s="44"/>
      <c r="F124" s="44"/>
      <c r="G124" s="43"/>
      <c r="H124" s="323"/>
    </row>
    <row r="125" spans="1:8" s="42" customFormat="1">
      <c r="A125" s="46"/>
      <c r="B125" s="46"/>
      <c r="C125" s="45"/>
      <c r="D125" s="45"/>
      <c r="E125" s="44"/>
      <c r="F125" s="44"/>
      <c r="G125" s="43"/>
      <c r="H125" s="323"/>
    </row>
    <row r="126" spans="1:8" s="42" customFormat="1">
      <c r="A126" s="46"/>
      <c r="B126" s="46"/>
      <c r="C126" s="45"/>
      <c r="D126" s="45"/>
      <c r="E126" s="44"/>
      <c r="F126" s="44"/>
      <c r="G126" s="43"/>
      <c r="H126" s="323"/>
    </row>
    <row r="127" spans="1:8" s="42" customFormat="1">
      <c r="A127" s="46"/>
      <c r="B127" s="46"/>
      <c r="C127" s="45"/>
      <c r="D127" s="45"/>
      <c r="E127" s="44"/>
      <c r="F127" s="44"/>
      <c r="G127" s="43"/>
      <c r="H127" s="323"/>
    </row>
    <row r="128" spans="1:8" s="42" customFormat="1">
      <c r="A128" s="46"/>
      <c r="B128" s="46"/>
      <c r="C128" s="45"/>
      <c r="D128" s="45"/>
      <c r="E128" s="44"/>
      <c r="F128" s="44"/>
      <c r="G128" s="43"/>
      <c r="H128" s="323"/>
    </row>
    <row r="129" spans="1:8" s="42" customFormat="1">
      <c r="A129" s="46"/>
      <c r="B129" s="46"/>
      <c r="C129" s="45"/>
      <c r="D129" s="45"/>
      <c r="E129" s="44"/>
      <c r="F129" s="44"/>
      <c r="G129" s="43"/>
      <c r="H129" s="323"/>
    </row>
    <row r="130" spans="1:8" s="42" customFormat="1">
      <c r="A130" s="46"/>
      <c r="B130" s="46"/>
      <c r="C130" s="45"/>
      <c r="D130" s="45"/>
      <c r="E130" s="44"/>
      <c r="F130" s="44"/>
      <c r="G130" s="43"/>
      <c r="H130" s="323"/>
    </row>
    <row r="131" spans="1:8" s="42" customFormat="1">
      <c r="A131" s="46"/>
      <c r="B131" s="46"/>
      <c r="C131" s="45"/>
      <c r="D131" s="45"/>
      <c r="E131" s="44"/>
      <c r="F131" s="44"/>
      <c r="G131" s="43"/>
      <c r="H131" s="323"/>
    </row>
    <row r="132" spans="1:8" s="42" customFormat="1">
      <c r="A132" s="46"/>
      <c r="B132" s="46"/>
      <c r="C132" s="45"/>
      <c r="D132" s="45"/>
      <c r="E132" s="44"/>
      <c r="F132" s="44"/>
      <c r="G132" s="43"/>
      <c r="H132" s="323"/>
    </row>
    <row r="133" spans="1:8" s="42" customFormat="1">
      <c r="A133" s="46"/>
      <c r="B133" s="46"/>
      <c r="C133" s="45"/>
      <c r="D133" s="45"/>
      <c r="E133" s="44"/>
      <c r="F133" s="44"/>
      <c r="G133" s="43"/>
      <c r="H133" s="323"/>
    </row>
    <row r="134" spans="1:8" s="42" customFormat="1">
      <c r="A134" s="46"/>
      <c r="B134" s="46"/>
      <c r="C134" s="45"/>
      <c r="D134" s="45"/>
      <c r="E134" s="44"/>
      <c r="F134" s="44"/>
      <c r="G134" s="43"/>
      <c r="H134" s="323"/>
    </row>
    <row r="135" spans="1:8" s="42" customFormat="1">
      <c r="A135" s="46"/>
      <c r="B135" s="46"/>
      <c r="C135" s="45"/>
      <c r="D135" s="45"/>
      <c r="E135" s="44"/>
      <c r="F135" s="44"/>
      <c r="G135" s="43"/>
      <c r="H135" s="323"/>
    </row>
    <row r="136" spans="1:8" s="42" customFormat="1">
      <c r="A136" s="46"/>
      <c r="B136" s="46"/>
      <c r="C136" s="45"/>
      <c r="D136" s="45"/>
      <c r="E136" s="44"/>
      <c r="F136" s="44"/>
      <c r="G136" s="43"/>
      <c r="H136" s="323"/>
    </row>
    <row r="137" spans="1:8" s="42" customFormat="1">
      <c r="A137" s="46"/>
      <c r="B137" s="46"/>
      <c r="C137" s="45"/>
      <c r="D137" s="45"/>
      <c r="E137" s="44"/>
      <c r="F137" s="44"/>
      <c r="G137" s="43"/>
      <c r="H137" s="323"/>
    </row>
    <row r="138" spans="1:8" s="42" customFormat="1">
      <c r="A138" s="46"/>
      <c r="B138" s="46"/>
      <c r="C138" s="45"/>
      <c r="D138" s="45"/>
      <c r="E138" s="44"/>
      <c r="F138" s="44"/>
      <c r="G138" s="43"/>
      <c r="H138" s="323"/>
    </row>
    <row r="139" spans="1:8" s="42" customFormat="1">
      <c r="A139" s="46"/>
      <c r="B139" s="46"/>
      <c r="C139" s="45"/>
      <c r="D139" s="45"/>
      <c r="E139" s="44"/>
      <c r="F139" s="44"/>
      <c r="G139" s="43"/>
      <c r="H139" s="323"/>
    </row>
    <row r="140" spans="1:8" s="42" customFormat="1">
      <c r="A140" s="46"/>
      <c r="B140" s="46"/>
      <c r="C140" s="45"/>
      <c r="D140" s="45"/>
      <c r="E140" s="44"/>
      <c r="F140" s="44"/>
      <c r="G140" s="43"/>
      <c r="H140" s="323"/>
    </row>
    <row r="141" spans="1:8" s="42" customFormat="1">
      <c r="A141" s="46"/>
      <c r="B141" s="46"/>
      <c r="C141" s="46"/>
      <c r="D141" s="45"/>
      <c r="E141" s="44"/>
      <c r="F141" s="44"/>
      <c r="G141" s="43"/>
      <c r="H141" s="323"/>
    </row>
    <row r="142" spans="1:8" s="42" customFormat="1">
      <c r="A142" s="46"/>
      <c r="B142" s="46"/>
      <c r="C142" s="46"/>
      <c r="D142" s="45"/>
      <c r="E142" s="44"/>
      <c r="F142" s="44"/>
      <c r="G142" s="43"/>
      <c r="H142" s="323"/>
    </row>
    <row r="143" spans="1:8" s="42" customFormat="1">
      <c r="A143" s="46"/>
      <c r="B143" s="46"/>
      <c r="C143" s="46"/>
      <c r="D143" s="45"/>
      <c r="E143" s="44"/>
      <c r="F143" s="44"/>
      <c r="G143" s="43"/>
      <c r="H143" s="323"/>
    </row>
    <row r="144" spans="1:8" s="42" customFormat="1">
      <c r="A144" s="46"/>
      <c r="B144" s="46"/>
      <c r="C144" s="46"/>
      <c r="D144" s="45"/>
      <c r="E144" s="44"/>
      <c r="F144" s="44"/>
      <c r="G144" s="43"/>
      <c r="H144" s="323"/>
    </row>
    <row r="145" spans="1:8" s="42" customFormat="1">
      <c r="A145" s="46"/>
      <c r="B145" s="46"/>
      <c r="C145" s="46"/>
      <c r="D145" s="45"/>
      <c r="E145" s="44"/>
      <c r="F145" s="44"/>
      <c r="G145" s="43"/>
      <c r="H145" s="323"/>
    </row>
    <row r="146" spans="1:8" s="42" customFormat="1">
      <c r="A146" s="46"/>
      <c r="B146" s="46"/>
      <c r="C146" s="46"/>
      <c r="D146" s="45"/>
      <c r="E146" s="44"/>
      <c r="F146" s="44"/>
      <c r="G146" s="43"/>
      <c r="H146" s="323"/>
    </row>
    <row r="147" spans="1:8" s="42" customFormat="1">
      <c r="A147" s="46"/>
      <c r="B147" s="46"/>
      <c r="C147" s="46"/>
      <c r="D147" s="45"/>
      <c r="E147" s="44"/>
      <c r="F147" s="44"/>
      <c r="G147" s="43"/>
      <c r="H147" s="323"/>
    </row>
    <row r="148" spans="1:8" s="42" customFormat="1">
      <c r="A148" s="46"/>
      <c r="B148" s="46"/>
      <c r="C148" s="46"/>
      <c r="D148" s="45"/>
      <c r="E148" s="44"/>
      <c r="F148" s="44"/>
      <c r="G148" s="43"/>
      <c r="H148" s="323"/>
    </row>
    <row r="149" spans="1:8" s="42" customFormat="1">
      <c r="A149" s="46"/>
      <c r="B149" s="46"/>
      <c r="C149" s="46"/>
      <c r="D149" s="45"/>
      <c r="E149" s="44"/>
      <c r="F149" s="44"/>
      <c r="G149" s="43"/>
      <c r="H149" s="323"/>
    </row>
    <row r="150" spans="1:8" s="42" customFormat="1">
      <c r="A150" s="46"/>
      <c r="B150" s="46"/>
      <c r="C150" s="46"/>
      <c r="D150" s="45"/>
      <c r="E150" s="44"/>
      <c r="F150" s="44"/>
      <c r="G150" s="43"/>
      <c r="H150" s="323"/>
    </row>
    <row r="151" spans="1:8" s="42" customFormat="1">
      <c r="A151" s="46"/>
      <c r="B151" s="46"/>
      <c r="C151" s="46"/>
      <c r="D151" s="45"/>
      <c r="E151" s="44"/>
      <c r="F151" s="44"/>
      <c r="G151" s="43"/>
      <c r="H151" s="323"/>
    </row>
    <row r="152" spans="1:8" s="42" customFormat="1">
      <c r="A152" s="46"/>
      <c r="B152" s="46"/>
      <c r="C152" s="46"/>
      <c r="D152" s="45"/>
      <c r="E152" s="44"/>
      <c r="F152" s="44"/>
      <c r="G152" s="43"/>
      <c r="H152" s="323"/>
    </row>
    <row r="153" spans="1:8" s="42" customFormat="1">
      <c r="A153" s="39"/>
      <c r="B153" s="39"/>
      <c r="C153" s="39"/>
      <c r="D153" s="40"/>
      <c r="E153" s="44"/>
      <c r="F153" s="44"/>
      <c r="G153" s="43"/>
      <c r="H153" s="323"/>
    </row>
    <row r="154" spans="1:8" s="42" customFormat="1">
      <c r="A154" s="39"/>
      <c r="B154" s="39"/>
      <c r="C154" s="39"/>
      <c r="D154" s="40"/>
      <c r="E154" s="44"/>
      <c r="F154" s="44"/>
      <c r="G154" s="43"/>
      <c r="H154" s="323"/>
    </row>
    <row r="155" spans="1:8" s="42" customFormat="1">
      <c r="A155" s="39"/>
      <c r="B155" s="39"/>
      <c r="C155" s="39"/>
      <c r="D155" s="40"/>
      <c r="E155" s="44"/>
      <c r="F155" s="44"/>
      <c r="G155" s="43"/>
      <c r="H155" s="323"/>
    </row>
    <row r="156" spans="1:8" s="42" customFormat="1">
      <c r="A156" s="39"/>
      <c r="B156" s="39"/>
      <c r="C156" s="39"/>
      <c r="D156" s="40"/>
      <c r="E156" s="44"/>
      <c r="F156" s="44"/>
      <c r="G156" s="43"/>
      <c r="H156" s="323"/>
    </row>
    <row r="157" spans="1:8" s="42" customFormat="1">
      <c r="A157" s="39"/>
      <c r="B157" s="39"/>
      <c r="C157" s="39"/>
      <c r="D157" s="40"/>
      <c r="E157" s="44"/>
      <c r="F157" s="44"/>
      <c r="G157" s="43"/>
      <c r="H157" s="323"/>
    </row>
    <row r="158" spans="1:8" s="42" customFormat="1">
      <c r="A158" s="39"/>
      <c r="B158" s="39"/>
      <c r="C158" s="39"/>
      <c r="D158" s="40"/>
      <c r="E158" s="44"/>
      <c r="F158" s="44"/>
      <c r="G158" s="43"/>
      <c r="H158" s="323"/>
    </row>
    <row r="159" spans="1:8" s="42" customFormat="1">
      <c r="A159" s="39"/>
      <c r="B159" s="39"/>
      <c r="C159" s="39"/>
      <c r="D159" s="40"/>
      <c r="E159" s="44"/>
      <c r="F159" s="44"/>
      <c r="G159" s="43"/>
      <c r="H159" s="323"/>
    </row>
    <row r="160" spans="1:8" s="42" customFormat="1">
      <c r="A160" s="39"/>
      <c r="B160" s="39"/>
      <c r="C160" s="39"/>
      <c r="D160" s="40"/>
      <c r="E160" s="44"/>
      <c r="F160" s="44"/>
      <c r="G160" s="43"/>
      <c r="H160" s="323"/>
    </row>
    <row r="161" spans="1:8" s="42" customFormat="1">
      <c r="A161" s="39"/>
      <c r="B161" s="39"/>
      <c r="C161" s="39"/>
      <c r="D161" s="40"/>
      <c r="E161" s="44"/>
      <c r="F161" s="44"/>
      <c r="G161" s="43"/>
      <c r="H161" s="323"/>
    </row>
    <row r="162" spans="1:8" s="42" customFormat="1">
      <c r="A162" s="39"/>
      <c r="B162" s="39"/>
      <c r="C162" s="39"/>
      <c r="D162" s="40"/>
      <c r="E162" s="44"/>
      <c r="F162" s="44"/>
      <c r="G162" s="43"/>
      <c r="H162" s="323"/>
    </row>
    <row r="163" spans="1:8" s="42" customFormat="1">
      <c r="A163" s="39"/>
      <c r="B163" s="39"/>
      <c r="C163" s="39"/>
      <c r="D163" s="40"/>
      <c r="E163" s="44"/>
      <c r="F163" s="44"/>
      <c r="G163" s="43"/>
      <c r="H163" s="323"/>
    </row>
    <row r="164" spans="1:8" s="42" customFormat="1">
      <c r="A164" s="39"/>
      <c r="B164" s="39"/>
      <c r="C164" s="39"/>
      <c r="D164" s="40"/>
      <c r="E164" s="44"/>
      <c r="F164" s="44"/>
      <c r="G164" s="43"/>
      <c r="H164" s="323"/>
    </row>
    <row r="165" spans="1:8" s="42" customFormat="1">
      <c r="A165" s="39"/>
      <c r="B165" s="39"/>
      <c r="C165" s="39"/>
      <c r="D165" s="40"/>
      <c r="E165" s="44"/>
      <c r="F165" s="44"/>
      <c r="G165" s="43"/>
      <c r="H165" s="323"/>
    </row>
    <row r="166" spans="1:8" s="42" customFormat="1">
      <c r="A166" s="39"/>
      <c r="B166" s="39"/>
      <c r="C166" s="39"/>
      <c r="D166" s="40"/>
      <c r="E166" s="44"/>
      <c r="F166" s="44"/>
      <c r="G166" s="43"/>
      <c r="H166" s="323"/>
    </row>
    <row r="167" spans="1:8" s="42" customFormat="1">
      <c r="A167" s="39"/>
      <c r="B167" s="39"/>
      <c r="C167" s="39"/>
      <c r="D167" s="40"/>
      <c r="E167" s="44"/>
      <c r="F167" s="44"/>
      <c r="G167" s="43"/>
      <c r="H167" s="323"/>
    </row>
    <row r="168" spans="1:8" s="42" customFormat="1">
      <c r="A168" s="39"/>
      <c r="B168" s="39"/>
      <c r="C168" s="39"/>
      <c r="D168" s="40"/>
      <c r="E168" s="44"/>
      <c r="F168" s="44"/>
      <c r="G168" s="43"/>
      <c r="H168" s="323"/>
    </row>
    <row r="169" spans="1:8" s="42" customFormat="1">
      <c r="A169" s="39"/>
      <c r="B169" s="39"/>
      <c r="C169" s="39"/>
      <c r="D169" s="40"/>
      <c r="E169" s="44"/>
      <c r="F169" s="44"/>
      <c r="G169" s="43"/>
      <c r="H169" s="323"/>
    </row>
    <row r="170" spans="1:8" s="42" customFormat="1">
      <c r="A170" s="39"/>
      <c r="B170" s="39"/>
      <c r="C170" s="39"/>
      <c r="D170" s="40"/>
      <c r="E170" s="44"/>
      <c r="F170" s="44"/>
      <c r="G170" s="43"/>
      <c r="H170" s="323"/>
    </row>
    <row r="171" spans="1:8" s="42" customFormat="1">
      <c r="A171" s="39"/>
      <c r="B171" s="39"/>
      <c r="C171" s="39"/>
      <c r="D171" s="40"/>
      <c r="E171" s="44"/>
      <c r="F171" s="44"/>
      <c r="G171" s="43"/>
      <c r="H171" s="323"/>
    </row>
    <row r="172" spans="1:8" s="42" customFormat="1">
      <c r="A172" s="39"/>
      <c r="B172" s="39"/>
      <c r="C172" s="39"/>
      <c r="D172" s="40"/>
      <c r="E172" s="44"/>
      <c r="F172" s="44"/>
      <c r="G172" s="43"/>
      <c r="H172" s="323"/>
    </row>
    <row r="173" spans="1:8" s="42" customFormat="1">
      <c r="A173" s="39"/>
      <c r="B173" s="39"/>
      <c r="C173" s="39"/>
      <c r="D173" s="40"/>
      <c r="E173" s="44"/>
      <c r="F173" s="44"/>
      <c r="G173" s="43"/>
      <c r="H173" s="323"/>
    </row>
    <row r="174" spans="1:8" s="42" customFormat="1">
      <c r="A174" s="39"/>
      <c r="B174" s="39"/>
      <c r="C174" s="39"/>
      <c r="D174" s="40"/>
      <c r="E174" s="44"/>
      <c r="F174" s="44"/>
      <c r="G174" s="43"/>
      <c r="H174" s="323"/>
    </row>
    <row r="175" spans="1:8" s="42" customFormat="1">
      <c r="A175" s="39"/>
      <c r="B175" s="39"/>
      <c r="C175" s="39"/>
      <c r="D175" s="40"/>
      <c r="E175" s="44"/>
      <c r="F175" s="44"/>
      <c r="G175" s="43"/>
      <c r="H175" s="323"/>
    </row>
    <row r="176" spans="1:8" s="42" customFormat="1">
      <c r="A176" s="39"/>
      <c r="B176" s="39"/>
      <c r="C176" s="39"/>
      <c r="D176" s="40"/>
      <c r="E176" s="44"/>
      <c r="F176" s="44"/>
      <c r="G176" s="43"/>
      <c r="H176" s="323"/>
    </row>
    <row r="177" spans="1:8" s="42" customFormat="1">
      <c r="A177" s="39"/>
      <c r="B177" s="39"/>
      <c r="C177" s="39"/>
      <c r="D177" s="40"/>
      <c r="E177" s="44"/>
      <c r="F177" s="44"/>
      <c r="G177" s="43"/>
      <c r="H177" s="323"/>
    </row>
    <row r="178" spans="1:8" s="42" customFormat="1">
      <c r="A178" s="39"/>
      <c r="B178" s="39"/>
      <c r="C178" s="39"/>
      <c r="D178" s="40"/>
      <c r="E178" s="44"/>
      <c r="F178" s="44"/>
      <c r="G178" s="43"/>
      <c r="H178" s="323"/>
    </row>
    <row r="179" spans="1:8" s="42" customFormat="1">
      <c r="A179" s="39"/>
      <c r="B179" s="39"/>
      <c r="C179" s="39"/>
      <c r="D179" s="40"/>
      <c r="E179" s="44"/>
      <c r="F179" s="44"/>
      <c r="G179" s="43"/>
      <c r="H179" s="323"/>
    </row>
    <row r="180" spans="1:8" s="42" customFormat="1">
      <c r="A180" s="39"/>
      <c r="B180" s="39"/>
      <c r="C180" s="39"/>
      <c r="D180" s="40"/>
      <c r="E180" s="44"/>
      <c r="F180" s="44"/>
      <c r="G180" s="43"/>
      <c r="H180" s="323"/>
    </row>
    <row r="181" spans="1:8" s="42" customFormat="1">
      <c r="A181" s="39"/>
      <c r="B181" s="39"/>
      <c r="C181" s="39"/>
      <c r="D181" s="40"/>
      <c r="E181" s="44"/>
      <c r="F181" s="44"/>
      <c r="G181" s="43"/>
      <c r="H181" s="323"/>
    </row>
    <row r="182" spans="1:8" s="42" customFormat="1">
      <c r="A182" s="39"/>
      <c r="B182" s="39"/>
      <c r="C182" s="39"/>
      <c r="D182" s="40"/>
      <c r="E182" s="44"/>
      <c r="F182" s="44"/>
      <c r="G182" s="43"/>
      <c r="H182" s="323"/>
    </row>
    <row r="183" spans="1:8" s="42" customFormat="1">
      <c r="A183" s="39"/>
      <c r="B183" s="39"/>
      <c r="C183" s="39"/>
      <c r="D183" s="40"/>
      <c r="E183" s="44"/>
      <c r="F183" s="44"/>
      <c r="G183" s="43"/>
      <c r="H183" s="323"/>
    </row>
    <row r="184" spans="1:8" s="42" customFormat="1">
      <c r="A184" s="39"/>
      <c r="B184" s="39"/>
      <c r="C184" s="39"/>
      <c r="D184" s="40"/>
      <c r="E184" s="44"/>
      <c r="F184" s="44"/>
      <c r="G184" s="43"/>
      <c r="H184" s="323"/>
    </row>
    <row r="185" spans="1:8" s="42" customFormat="1">
      <c r="A185" s="39"/>
      <c r="B185" s="39"/>
      <c r="C185" s="39"/>
      <c r="D185" s="40"/>
      <c r="E185" s="44"/>
      <c r="F185" s="44"/>
      <c r="G185" s="43"/>
      <c r="H185" s="323"/>
    </row>
    <row r="186" spans="1:8" s="42" customFormat="1">
      <c r="A186" s="39"/>
      <c r="B186" s="39"/>
      <c r="C186" s="39"/>
      <c r="D186" s="40"/>
      <c r="E186" s="44"/>
      <c r="F186" s="44"/>
      <c r="G186" s="43"/>
      <c r="H186" s="323"/>
    </row>
    <row r="187" spans="1:8" s="42" customFormat="1">
      <c r="A187" s="39"/>
      <c r="B187" s="39"/>
      <c r="C187" s="39"/>
      <c r="D187" s="40"/>
      <c r="E187" s="44"/>
      <c r="F187" s="44"/>
      <c r="G187" s="43"/>
      <c r="H187" s="323"/>
    </row>
    <row r="188" spans="1:8" s="42" customFormat="1">
      <c r="A188" s="39"/>
      <c r="B188" s="39"/>
      <c r="C188" s="39"/>
      <c r="D188" s="40"/>
      <c r="E188" s="44"/>
      <c r="F188" s="44"/>
      <c r="G188" s="43"/>
      <c r="H188" s="323"/>
    </row>
    <row r="189" spans="1:8" s="42" customFormat="1">
      <c r="A189" s="39"/>
      <c r="B189" s="39"/>
      <c r="C189" s="39"/>
      <c r="D189" s="40"/>
      <c r="E189" s="44"/>
      <c r="F189" s="44"/>
      <c r="G189" s="43"/>
      <c r="H189" s="323"/>
    </row>
    <row r="190" spans="1:8" s="42" customFormat="1">
      <c r="A190" s="39"/>
      <c r="B190" s="39"/>
      <c r="C190" s="39"/>
      <c r="D190" s="40"/>
      <c r="E190" s="44"/>
      <c r="F190" s="44"/>
      <c r="G190" s="43"/>
      <c r="H190" s="323"/>
    </row>
    <row r="191" spans="1:8" s="42" customFormat="1">
      <c r="A191" s="39"/>
      <c r="B191" s="39"/>
      <c r="C191" s="39"/>
      <c r="D191" s="40"/>
      <c r="E191" s="44"/>
      <c r="F191" s="44"/>
      <c r="G191" s="43"/>
      <c r="H191" s="323"/>
    </row>
    <row r="192" spans="1:8" s="42" customFormat="1">
      <c r="A192" s="39"/>
      <c r="B192" s="39"/>
      <c r="C192" s="39"/>
      <c r="D192" s="40"/>
      <c r="E192" s="44"/>
      <c r="F192" s="44"/>
      <c r="G192" s="43"/>
      <c r="H192" s="323"/>
    </row>
    <row r="193" spans="1:8" s="42" customFormat="1">
      <c r="A193" s="39"/>
      <c r="B193" s="39"/>
      <c r="C193" s="39"/>
      <c r="D193" s="40"/>
      <c r="E193" s="44"/>
      <c r="F193" s="44"/>
      <c r="G193" s="43"/>
      <c r="H193" s="323"/>
    </row>
    <row r="194" spans="1:8" s="42" customFormat="1">
      <c r="A194" s="39"/>
      <c r="B194" s="39"/>
      <c r="C194" s="39"/>
      <c r="D194" s="40"/>
      <c r="E194" s="44"/>
      <c r="F194" s="44"/>
      <c r="G194" s="43"/>
      <c r="H194" s="323"/>
    </row>
    <row r="195" spans="1:8" s="42" customFormat="1">
      <c r="A195" s="39"/>
      <c r="B195" s="39"/>
      <c r="C195" s="39"/>
      <c r="D195" s="40"/>
      <c r="E195" s="44"/>
      <c r="F195" s="44"/>
      <c r="G195" s="43"/>
      <c r="H195" s="323"/>
    </row>
    <row r="196" spans="1:8" s="42" customFormat="1">
      <c r="A196" s="39"/>
      <c r="B196" s="39"/>
      <c r="C196" s="39"/>
      <c r="D196" s="40"/>
      <c r="E196" s="44"/>
      <c r="F196" s="44"/>
      <c r="G196" s="43"/>
      <c r="H196" s="323"/>
    </row>
    <row r="197" spans="1:8" s="42" customFormat="1">
      <c r="A197" s="39"/>
      <c r="B197" s="39"/>
      <c r="C197" s="39"/>
      <c r="D197" s="40"/>
      <c r="E197" s="44"/>
      <c r="F197" s="44"/>
      <c r="G197" s="43"/>
      <c r="H197" s="323"/>
    </row>
    <row r="198" spans="1:8" s="42" customFormat="1">
      <c r="A198" s="39"/>
      <c r="B198" s="39"/>
      <c r="C198" s="39"/>
      <c r="D198" s="40"/>
      <c r="E198" s="44"/>
      <c r="F198" s="44"/>
      <c r="G198" s="43"/>
      <c r="H198" s="323"/>
    </row>
    <row r="199" spans="1:8" s="42" customFormat="1">
      <c r="A199" s="39"/>
      <c r="B199" s="39"/>
      <c r="C199" s="39"/>
      <c r="D199" s="40"/>
      <c r="E199" s="44"/>
      <c r="F199" s="44"/>
      <c r="G199" s="43"/>
      <c r="H199" s="323"/>
    </row>
    <row r="200" spans="1:8" s="42" customFormat="1">
      <c r="A200" s="39"/>
      <c r="B200" s="39"/>
      <c r="C200" s="39"/>
      <c r="D200" s="40"/>
      <c r="E200" s="44"/>
      <c r="F200" s="44"/>
      <c r="G200" s="43"/>
      <c r="H200" s="323"/>
    </row>
    <row r="201" spans="1:8" s="42" customFormat="1">
      <c r="A201" s="39"/>
      <c r="B201" s="39"/>
      <c r="C201" s="39"/>
      <c r="D201" s="40"/>
      <c r="E201" s="44"/>
      <c r="F201" s="44"/>
      <c r="G201" s="43"/>
      <c r="H201" s="323"/>
    </row>
    <row r="202" spans="1:8" s="42" customFormat="1">
      <c r="A202" s="39"/>
      <c r="B202" s="39"/>
      <c r="C202" s="39"/>
      <c r="D202" s="40"/>
      <c r="E202" s="44"/>
      <c r="F202" s="44"/>
      <c r="G202" s="43"/>
      <c r="H202" s="323"/>
    </row>
    <row r="203" spans="1:8" s="42" customFormat="1">
      <c r="A203" s="39"/>
      <c r="B203" s="39"/>
      <c r="C203" s="39"/>
      <c r="D203" s="40"/>
      <c r="E203" s="44"/>
      <c r="F203" s="44"/>
      <c r="G203" s="43"/>
      <c r="H203" s="323"/>
    </row>
    <row r="204" spans="1:8" s="42" customFormat="1">
      <c r="A204" s="39"/>
      <c r="B204" s="39"/>
      <c r="C204" s="39"/>
      <c r="D204" s="40"/>
      <c r="E204" s="44"/>
      <c r="F204" s="44"/>
      <c r="G204" s="43"/>
      <c r="H204" s="323"/>
    </row>
    <row r="205" spans="1:8" s="42" customFormat="1">
      <c r="A205" s="39"/>
      <c r="B205" s="39"/>
      <c r="C205" s="39"/>
      <c r="D205" s="40"/>
      <c r="E205" s="44"/>
      <c r="F205" s="44"/>
      <c r="G205" s="43"/>
      <c r="H205" s="323"/>
    </row>
    <row r="206" spans="1:8" s="42" customFormat="1">
      <c r="A206" s="39"/>
      <c r="B206" s="39"/>
      <c r="C206" s="39"/>
      <c r="D206" s="40"/>
      <c r="E206" s="44"/>
      <c r="F206" s="44"/>
      <c r="G206" s="43"/>
      <c r="H206" s="323"/>
    </row>
    <row r="207" spans="1:8" s="42" customFormat="1">
      <c r="A207" s="39"/>
      <c r="B207" s="39"/>
      <c r="C207" s="39"/>
      <c r="D207" s="40"/>
      <c r="E207" s="44"/>
      <c r="F207" s="44"/>
      <c r="G207" s="43"/>
      <c r="H207" s="323"/>
    </row>
    <row r="208" spans="1:8" s="42" customFormat="1">
      <c r="A208" s="39"/>
      <c r="B208" s="39"/>
      <c r="C208" s="39"/>
      <c r="D208" s="40"/>
      <c r="E208" s="44"/>
      <c r="F208" s="44"/>
      <c r="G208" s="43"/>
      <c r="H208" s="323"/>
    </row>
    <row r="209" spans="1:8" s="42" customFormat="1">
      <c r="A209" s="39"/>
      <c r="B209" s="39"/>
      <c r="C209" s="39"/>
      <c r="D209" s="40"/>
      <c r="E209" s="44"/>
      <c r="F209" s="44"/>
      <c r="G209" s="43"/>
      <c r="H209" s="323"/>
    </row>
    <row r="210" spans="1:8" s="42" customFormat="1">
      <c r="A210" s="39"/>
      <c r="B210" s="39"/>
      <c r="C210" s="39"/>
      <c r="D210" s="40"/>
      <c r="E210" s="44"/>
      <c r="F210" s="44"/>
      <c r="G210" s="43"/>
      <c r="H210" s="323"/>
    </row>
    <row r="211" spans="1:8" s="42" customFormat="1">
      <c r="A211" s="39"/>
      <c r="B211" s="39"/>
      <c r="C211" s="39"/>
      <c r="D211" s="40"/>
      <c r="E211" s="44"/>
      <c r="F211" s="44"/>
      <c r="G211" s="43"/>
      <c r="H211" s="323"/>
    </row>
    <row r="212" spans="1:8" s="42" customFormat="1">
      <c r="A212" s="39"/>
      <c r="B212" s="39"/>
      <c r="C212" s="39"/>
      <c r="D212" s="40"/>
      <c r="E212" s="44"/>
      <c r="F212" s="44"/>
      <c r="G212" s="43"/>
      <c r="H212" s="323"/>
    </row>
    <row r="213" spans="1:8" s="42" customFormat="1">
      <c r="A213" s="39"/>
      <c r="B213" s="39"/>
      <c r="C213" s="39"/>
      <c r="D213" s="40"/>
      <c r="E213" s="44"/>
      <c r="F213" s="44"/>
      <c r="G213" s="43"/>
      <c r="H213" s="323"/>
    </row>
    <row r="214" spans="1:8" s="42" customFormat="1">
      <c r="A214" s="39"/>
      <c r="B214" s="39"/>
      <c r="C214" s="39"/>
      <c r="D214" s="40"/>
      <c r="E214" s="44"/>
      <c r="F214" s="44"/>
      <c r="G214" s="43"/>
      <c r="H214" s="323"/>
    </row>
    <row r="215" spans="1:8" s="42" customFormat="1">
      <c r="A215" s="39"/>
      <c r="B215" s="39"/>
      <c r="C215" s="39"/>
      <c r="D215" s="40"/>
      <c r="E215" s="44"/>
      <c r="F215" s="44"/>
      <c r="G215" s="43"/>
      <c r="H215" s="323"/>
    </row>
    <row r="216" spans="1:8" s="42" customFormat="1">
      <c r="A216" s="39"/>
      <c r="B216" s="39"/>
      <c r="C216" s="39"/>
      <c r="D216" s="40"/>
      <c r="E216" s="44"/>
      <c r="F216" s="44"/>
      <c r="G216" s="43"/>
      <c r="H216" s="323"/>
    </row>
  </sheetData>
  <mergeCells count="28">
    <mergeCell ref="A40:A48"/>
    <mergeCell ref="B40:B48"/>
    <mergeCell ref="C40:C48"/>
    <mergeCell ref="A59:G59"/>
    <mergeCell ref="A11:B11"/>
    <mergeCell ref="C11:C12"/>
    <mergeCell ref="D11:D12"/>
    <mergeCell ref="E11:F11"/>
    <mergeCell ref="A13:A21"/>
    <mergeCell ref="B13:B21"/>
    <mergeCell ref="C13:C21"/>
    <mergeCell ref="A58:G58"/>
    <mergeCell ref="A3:G3"/>
    <mergeCell ref="A4:G4"/>
    <mergeCell ref="A5:G5"/>
    <mergeCell ref="C49:C57"/>
    <mergeCell ref="A49:A57"/>
    <mergeCell ref="B49:B57"/>
    <mergeCell ref="G11:G12"/>
    <mergeCell ref="A7:F7"/>
    <mergeCell ref="A8:F8"/>
    <mergeCell ref="A9:F9"/>
    <mergeCell ref="A22:A30"/>
    <mergeCell ref="B22:B30"/>
    <mergeCell ref="C22:C30"/>
    <mergeCell ref="A31:A39"/>
    <mergeCell ref="B31:B39"/>
    <mergeCell ref="C31:C39"/>
  </mergeCells>
  <printOptions horizontalCentered="1"/>
  <pageMargins left="0.15748031496062992" right="0.15748031496062992" top="0.11811023622047245" bottom="3.937007874015748E-2" header="0.27559055118110237" footer="0.15748031496062992"/>
  <pageSetup paperSize="9" scale="70" fitToHeight="3" orientation="portrait"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dimension ref="A1:S152"/>
  <sheetViews>
    <sheetView tabSelected="1" topLeftCell="D65" zoomScaleNormal="100" zoomScaleSheetLayoutView="100" workbookViewId="0">
      <selection activeCell="I45" sqref="I45:I51"/>
    </sheetView>
  </sheetViews>
  <sheetFormatPr defaultRowHeight="12"/>
  <cols>
    <col min="1" max="4" width="4.140625" style="347" customWidth="1"/>
    <col min="5" max="5" width="33.7109375" style="347" customWidth="1"/>
    <col min="6" max="6" width="43.140625" style="347" customWidth="1"/>
    <col min="7" max="8" width="10.85546875" style="300" customWidth="1"/>
    <col min="9" max="9" width="40.140625" style="347" customWidth="1"/>
    <col min="10" max="10" width="13.28515625" style="1" hidden="1" customWidth="1"/>
    <col min="11" max="11" width="19.85546875" style="1" hidden="1" customWidth="1"/>
    <col min="12" max="12" width="23.85546875" style="1" hidden="1" customWidth="1"/>
    <col min="13" max="13" width="34.140625" style="347" customWidth="1"/>
    <col min="14" max="14" width="32.5703125" style="347" customWidth="1"/>
    <col min="15" max="15" width="26.140625" style="347" customWidth="1"/>
    <col min="16" max="16384" width="9.140625" style="347"/>
  </cols>
  <sheetData>
    <row r="1" spans="1:14">
      <c r="N1" s="301" t="s">
        <v>299</v>
      </c>
    </row>
    <row r="2" spans="1:14" s="148" customFormat="1" ht="12.75">
      <c r="A2" s="113"/>
      <c r="F2" s="348"/>
      <c r="G2" s="348"/>
      <c r="I2" s="114"/>
      <c r="J2" s="114"/>
      <c r="K2" s="115" t="s">
        <v>299</v>
      </c>
    </row>
    <row r="3" spans="1:14" s="148" customFormat="1" ht="12.75">
      <c r="A3" s="419" t="s">
        <v>300</v>
      </c>
      <c r="B3" s="419"/>
      <c r="C3" s="419"/>
      <c r="D3" s="419"/>
      <c r="E3" s="419"/>
      <c r="F3" s="419"/>
      <c r="G3" s="419"/>
      <c r="H3" s="419"/>
      <c r="I3" s="419"/>
      <c r="J3" s="419"/>
      <c r="K3" s="419"/>
      <c r="L3" s="419"/>
      <c r="M3" s="419"/>
      <c r="N3" s="419"/>
    </row>
    <row r="4" spans="1:14" s="148" customFormat="1" ht="24" customHeight="1">
      <c r="A4" s="419" t="s">
        <v>567</v>
      </c>
      <c r="B4" s="419"/>
      <c r="C4" s="419"/>
      <c r="D4" s="419"/>
      <c r="E4" s="419"/>
      <c r="F4" s="419"/>
      <c r="G4" s="419"/>
      <c r="H4" s="419"/>
      <c r="I4" s="419"/>
      <c r="J4" s="419"/>
      <c r="K4" s="419"/>
      <c r="L4" s="419"/>
      <c r="M4" s="419"/>
      <c r="N4" s="419"/>
    </row>
    <row r="5" spans="1:14">
      <c r="A5" s="420" t="s">
        <v>334</v>
      </c>
      <c r="B5" s="420"/>
      <c r="C5" s="420"/>
      <c r="D5" s="420"/>
      <c r="E5" s="420"/>
      <c r="F5" s="420"/>
      <c r="G5" s="420"/>
      <c r="H5" s="420"/>
      <c r="I5" s="420"/>
    </row>
    <row r="6" spans="1:14" ht="24" customHeight="1">
      <c r="A6" s="421" t="s">
        <v>335</v>
      </c>
      <c r="B6" s="421"/>
      <c r="C6" s="421"/>
      <c r="D6" s="421"/>
      <c r="E6" s="421"/>
      <c r="F6" s="421"/>
      <c r="G6" s="421"/>
      <c r="H6" s="421"/>
      <c r="I6" s="421"/>
    </row>
    <row r="7" spans="1:14" s="300" customFormat="1" ht="12" customHeight="1">
      <c r="A7" s="377" t="s">
        <v>0</v>
      </c>
      <c r="B7" s="377"/>
      <c r="C7" s="377"/>
      <c r="D7" s="377"/>
      <c r="E7" s="377" t="s">
        <v>150</v>
      </c>
      <c r="F7" s="377" t="s">
        <v>301</v>
      </c>
      <c r="G7" s="302" t="s">
        <v>336</v>
      </c>
      <c r="H7" s="302" t="s">
        <v>337</v>
      </c>
      <c r="I7" s="373" t="s">
        <v>302</v>
      </c>
      <c r="J7" s="303"/>
      <c r="K7" s="303"/>
      <c r="L7" s="303"/>
      <c r="M7" s="422" t="s">
        <v>303</v>
      </c>
      <c r="N7" s="424" t="s">
        <v>304</v>
      </c>
    </row>
    <row r="8" spans="1:14" s="300" customFormat="1" ht="34.5" customHeight="1">
      <c r="A8" s="328" t="s">
        <v>2</v>
      </c>
      <c r="B8" s="328" t="s">
        <v>3</v>
      </c>
      <c r="C8" s="328" t="s">
        <v>4</v>
      </c>
      <c r="D8" s="328" t="s">
        <v>5</v>
      </c>
      <c r="E8" s="377"/>
      <c r="F8" s="377"/>
      <c r="G8" s="304"/>
      <c r="H8" s="304"/>
      <c r="I8" s="375"/>
      <c r="J8" s="303"/>
      <c r="K8" s="303"/>
      <c r="L8" s="303"/>
      <c r="M8" s="423"/>
      <c r="N8" s="424"/>
    </row>
    <row r="9" spans="1:14" ht="20.25" customHeight="1">
      <c r="A9" s="353">
        <v>30</v>
      </c>
      <c r="B9" s="353"/>
      <c r="C9" s="353"/>
      <c r="D9" s="353"/>
      <c r="E9" s="356" t="s">
        <v>11</v>
      </c>
      <c r="G9" s="401"/>
      <c r="H9" s="402"/>
      <c r="I9" s="26"/>
      <c r="M9" s="353"/>
      <c r="N9" s="353"/>
    </row>
    <row r="10" spans="1:14" ht="252" customHeight="1">
      <c r="A10" s="354"/>
      <c r="B10" s="354"/>
      <c r="C10" s="354"/>
      <c r="D10" s="354"/>
      <c r="E10" s="357"/>
      <c r="F10" s="356" t="s">
        <v>759</v>
      </c>
      <c r="G10" s="405"/>
      <c r="H10" s="407"/>
      <c r="I10" s="354"/>
      <c r="M10" s="354"/>
      <c r="N10" s="354"/>
    </row>
    <row r="11" spans="1:14" ht="213" customHeight="1">
      <c r="A11" s="354"/>
      <c r="B11" s="354"/>
      <c r="C11" s="354"/>
      <c r="D11" s="354"/>
      <c r="E11" s="357"/>
      <c r="F11" s="358"/>
      <c r="G11" s="405"/>
      <c r="H11" s="407"/>
      <c r="I11" s="354"/>
      <c r="J11" s="1" t="e">
        <f>J18+J47</f>
        <v>#REF!</v>
      </c>
      <c r="M11" s="354"/>
      <c r="N11" s="354"/>
    </row>
    <row r="12" spans="1:14" ht="41.25" customHeight="1">
      <c r="A12" s="354"/>
      <c r="B12" s="354"/>
      <c r="C12" s="354"/>
      <c r="D12" s="354"/>
      <c r="E12" s="357"/>
      <c r="F12" s="356" t="s">
        <v>381</v>
      </c>
      <c r="G12" s="405"/>
      <c r="H12" s="407"/>
      <c r="I12" s="11"/>
      <c r="M12" s="354"/>
      <c r="N12" s="354"/>
    </row>
    <row r="13" spans="1:14" ht="27" customHeight="1">
      <c r="A13" s="354"/>
      <c r="B13" s="354"/>
      <c r="C13" s="354"/>
      <c r="D13" s="354"/>
      <c r="E13" s="357"/>
      <c r="F13" s="358"/>
      <c r="G13" s="405"/>
      <c r="H13" s="407"/>
      <c r="I13" s="11"/>
      <c r="M13" s="354"/>
      <c r="N13" s="354"/>
    </row>
    <row r="14" spans="1:14" ht="67.5" customHeight="1">
      <c r="A14" s="354"/>
      <c r="B14" s="354"/>
      <c r="C14" s="354"/>
      <c r="D14" s="354"/>
      <c r="E14" s="357"/>
      <c r="F14" s="332" t="s">
        <v>338</v>
      </c>
      <c r="G14" s="405"/>
      <c r="H14" s="407"/>
      <c r="I14" s="11"/>
      <c r="M14" s="354"/>
      <c r="N14" s="354"/>
    </row>
    <row r="15" spans="1:14" ht="63.75" customHeight="1">
      <c r="A15" s="355"/>
      <c r="B15" s="355"/>
      <c r="C15" s="355"/>
      <c r="D15" s="355"/>
      <c r="E15" s="358"/>
      <c r="F15" s="332" t="s">
        <v>339</v>
      </c>
      <c r="G15" s="406"/>
      <c r="H15" s="408"/>
      <c r="I15" s="12"/>
      <c r="M15" s="355"/>
      <c r="N15" s="355"/>
    </row>
    <row r="16" spans="1:14" ht="12" customHeight="1">
      <c r="A16" s="369" t="s">
        <v>12</v>
      </c>
      <c r="B16" s="369" t="s">
        <v>13</v>
      </c>
      <c r="C16" s="369"/>
      <c r="D16" s="369"/>
      <c r="E16" s="356" t="s">
        <v>14</v>
      </c>
      <c r="F16" s="356" t="s">
        <v>499</v>
      </c>
      <c r="G16" s="401"/>
      <c r="H16" s="402"/>
      <c r="I16" s="353"/>
      <c r="J16" s="1" t="e">
        <f>J17+J18</f>
        <v>#REF!</v>
      </c>
      <c r="M16" s="353"/>
      <c r="N16" s="353"/>
    </row>
    <row r="17" spans="1:19" ht="78" customHeight="1">
      <c r="A17" s="370"/>
      <c r="B17" s="370"/>
      <c r="C17" s="370"/>
      <c r="D17" s="370"/>
      <c r="E17" s="357"/>
      <c r="F17" s="357"/>
      <c r="G17" s="405"/>
      <c r="H17" s="407"/>
      <c r="I17" s="354"/>
      <c r="J17" s="1" t="e">
        <f>#REF!+#REF!+#REF!+#REF!+#REF!+#REF!+#REF!+#REF!+#REF!+#REF!+#REF!+#REF!+#REF!+#REF!+#REF!+#REF!+#REF!+4164.3</f>
        <v>#REF!</v>
      </c>
      <c r="M17" s="354"/>
      <c r="N17" s="354"/>
    </row>
    <row r="18" spans="1:19" ht="73.5" customHeight="1">
      <c r="A18" s="371"/>
      <c r="B18" s="371"/>
      <c r="C18" s="371"/>
      <c r="D18" s="371"/>
      <c r="E18" s="358"/>
      <c r="F18" s="358"/>
      <c r="G18" s="406"/>
      <c r="H18" s="408"/>
      <c r="I18" s="355"/>
      <c r="J18" s="1" t="e">
        <f>#REF!+#REF!+#REF!+#REF!+#REF!+#REF!-4164.3</f>
        <v>#REF!</v>
      </c>
      <c r="M18" s="355"/>
      <c r="N18" s="355"/>
    </row>
    <row r="19" spans="1:19" ht="307.5" customHeight="1">
      <c r="A19" s="31" t="s">
        <v>12</v>
      </c>
      <c r="B19" s="31" t="s">
        <v>13</v>
      </c>
      <c r="C19" s="31" t="s">
        <v>18</v>
      </c>
      <c r="D19" s="31"/>
      <c r="E19" s="335" t="s">
        <v>19</v>
      </c>
      <c r="F19" s="335" t="s">
        <v>500</v>
      </c>
      <c r="G19" s="397" t="s">
        <v>305</v>
      </c>
      <c r="H19" s="398"/>
      <c r="I19" s="335" t="s">
        <v>501</v>
      </c>
      <c r="J19" s="335" t="s">
        <v>501</v>
      </c>
      <c r="K19" s="335" t="s">
        <v>501</v>
      </c>
      <c r="L19" s="335" t="s">
        <v>501</v>
      </c>
      <c r="M19" s="335" t="s">
        <v>625</v>
      </c>
      <c r="N19" s="335"/>
    </row>
    <row r="20" spans="1:19" ht="36" customHeight="1">
      <c r="A20" s="31" t="s">
        <v>12</v>
      </c>
      <c r="B20" s="31" t="s">
        <v>13</v>
      </c>
      <c r="C20" s="31" t="s">
        <v>18</v>
      </c>
      <c r="D20" s="31" t="s">
        <v>18</v>
      </c>
      <c r="E20" s="335" t="s">
        <v>20</v>
      </c>
      <c r="F20" s="335" t="s">
        <v>502</v>
      </c>
      <c r="G20" s="397" t="s">
        <v>305</v>
      </c>
      <c r="H20" s="398"/>
      <c r="I20" s="335" t="s">
        <v>706</v>
      </c>
      <c r="J20" s="335" t="s">
        <v>340</v>
      </c>
      <c r="K20" s="335" t="s">
        <v>340</v>
      </c>
      <c r="L20" s="335" t="s">
        <v>340</v>
      </c>
      <c r="M20" s="151" t="s">
        <v>708</v>
      </c>
      <c r="N20" s="335"/>
    </row>
    <row r="21" spans="1:19" ht="36" customHeight="1">
      <c r="A21" s="31" t="s">
        <v>12</v>
      </c>
      <c r="B21" s="31" t="s">
        <v>13</v>
      </c>
      <c r="C21" s="31" t="s">
        <v>18</v>
      </c>
      <c r="D21" s="31" t="s">
        <v>16</v>
      </c>
      <c r="E21" s="335" t="s">
        <v>23</v>
      </c>
      <c r="F21" s="335" t="s">
        <v>502</v>
      </c>
      <c r="G21" s="397" t="s">
        <v>305</v>
      </c>
      <c r="H21" s="398"/>
      <c r="I21" s="335" t="s">
        <v>707</v>
      </c>
      <c r="M21" s="335" t="s">
        <v>592</v>
      </c>
      <c r="N21" s="335"/>
    </row>
    <row r="22" spans="1:19" ht="48" customHeight="1">
      <c r="A22" s="31" t="s">
        <v>12</v>
      </c>
      <c r="B22" s="31" t="s">
        <v>13</v>
      </c>
      <c r="C22" s="31" t="s">
        <v>18</v>
      </c>
      <c r="D22" s="31" t="s">
        <v>21</v>
      </c>
      <c r="E22" s="335" t="s">
        <v>25</v>
      </c>
      <c r="F22" s="335" t="s">
        <v>502</v>
      </c>
      <c r="G22" s="397" t="s">
        <v>305</v>
      </c>
      <c r="H22" s="398"/>
      <c r="I22" s="335" t="s">
        <v>709</v>
      </c>
      <c r="M22" s="335" t="s">
        <v>593</v>
      </c>
      <c r="N22" s="344"/>
    </row>
    <row r="23" spans="1:19" ht="60" customHeight="1">
      <c r="A23" s="31" t="s">
        <v>12</v>
      </c>
      <c r="B23" s="31" t="s">
        <v>13</v>
      </c>
      <c r="C23" s="31" t="s">
        <v>18</v>
      </c>
      <c r="D23" s="31" t="s">
        <v>28</v>
      </c>
      <c r="E23" s="335" t="s">
        <v>29</v>
      </c>
      <c r="F23" s="335" t="s">
        <v>503</v>
      </c>
      <c r="G23" s="397" t="s">
        <v>305</v>
      </c>
      <c r="H23" s="398"/>
      <c r="I23" s="335" t="s">
        <v>710</v>
      </c>
      <c r="M23" s="151" t="s">
        <v>594</v>
      </c>
      <c r="N23" s="335" t="s">
        <v>600</v>
      </c>
    </row>
    <row r="24" spans="1:19" s="1" customFormat="1" ht="72" customHeight="1">
      <c r="A24" s="31" t="s">
        <v>12</v>
      </c>
      <c r="B24" s="31" t="s">
        <v>13</v>
      </c>
      <c r="C24" s="31" t="s">
        <v>18</v>
      </c>
      <c r="D24" s="31" t="s">
        <v>31</v>
      </c>
      <c r="E24" s="335" t="s">
        <v>32</v>
      </c>
      <c r="F24" s="335" t="s">
        <v>503</v>
      </c>
      <c r="G24" s="397" t="s">
        <v>305</v>
      </c>
      <c r="H24" s="398"/>
      <c r="I24" s="335" t="s">
        <v>711</v>
      </c>
      <c r="M24" s="151" t="s">
        <v>595</v>
      </c>
      <c r="N24" s="335"/>
      <c r="O24" s="347"/>
      <c r="P24" s="347"/>
      <c r="Q24" s="347"/>
      <c r="R24" s="347"/>
      <c r="S24" s="347"/>
    </row>
    <row r="25" spans="1:19" s="1" customFormat="1" ht="60" customHeight="1">
      <c r="A25" s="31" t="s">
        <v>12</v>
      </c>
      <c r="B25" s="31" t="s">
        <v>13</v>
      </c>
      <c r="C25" s="31" t="s">
        <v>18</v>
      </c>
      <c r="D25" s="31" t="s">
        <v>34</v>
      </c>
      <c r="E25" s="335" t="s">
        <v>35</v>
      </c>
      <c r="F25" s="335" t="s">
        <v>503</v>
      </c>
      <c r="G25" s="397" t="s">
        <v>305</v>
      </c>
      <c r="H25" s="398"/>
      <c r="I25" s="335" t="s">
        <v>712</v>
      </c>
      <c r="M25" s="335" t="s">
        <v>596</v>
      </c>
      <c r="N25" s="335" t="s">
        <v>601</v>
      </c>
      <c r="O25" s="347"/>
      <c r="P25" s="347"/>
      <c r="Q25" s="347"/>
      <c r="R25" s="347"/>
      <c r="S25" s="347"/>
    </row>
    <row r="26" spans="1:19" s="1" customFormat="1" ht="36" customHeight="1">
      <c r="A26" s="31" t="s">
        <v>12</v>
      </c>
      <c r="B26" s="31" t="s">
        <v>13</v>
      </c>
      <c r="C26" s="31" t="s">
        <v>18</v>
      </c>
      <c r="D26" s="31" t="s">
        <v>38</v>
      </c>
      <c r="E26" s="335" t="s">
        <v>39</v>
      </c>
      <c r="F26" s="335" t="s">
        <v>502</v>
      </c>
      <c r="G26" s="397" t="s">
        <v>305</v>
      </c>
      <c r="H26" s="398"/>
      <c r="I26" s="335" t="s">
        <v>341</v>
      </c>
      <c r="M26" s="335" t="s">
        <v>597</v>
      </c>
      <c r="N26" s="335"/>
      <c r="O26" s="347"/>
      <c r="P26" s="347"/>
      <c r="Q26" s="347"/>
      <c r="R26" s="347"/>
      <c r="S26" s="347"/>
    </row>
    <row r="27" spans="1:19" s="1" customFormat="1" ht="60" customHeight="1">
      <c r="A27" s="31" t="s">
        <v>12</v>
      </c>
      <c r="B27" s="31" t="s">
        <v>13</v>
      </c>
      <c r="C27" s="31" t="s">
        <v>18</v>
      </c>
      <c r="D27" s="31" t="s">
        <v>41</v>
      </c>
      <c r="E27" s="335" t="s">
        <v>42</v>
      </c>
      <c r="F27" s="335" t="s">
        <v>503</v>
      </c>
      <c r="G27" s="397" t="s">
        <v>305</v>
      </c>
      <c r="H27" s="398"/>
      <c r="I27" s="335" t="s">
        <v>342</v>
      </c>
      <c r="M27" s="335" t="s">
        <v>598</v>
      </c>
      <c r="N27" s="335"/>
      <c r="O27" s="347"/>
      <c r="P27" s="347"/>
      <c r="Q27" s="347"/>
      <c r="R27" s="347"/>
      <c r="S27" s="347"/>
    </row>
    <row r="28" spans="1:19" s="1" customFormat="1" ht="72" customHeight="1">
      <c r="A28" s="31" t="s">
        <v>12</v>
      </c>
      <c r="B28" s="31" t="s">
        <v>13</v>
      </c>
      <c r="C28" s="31" t="s">
        <v>18</v>
      </c>
      <c r="D28" s="31" t="s">
        <v>44</v>
      </c>
      <c r="E28" s="335" t="s">
        <v>367</v>
      </c>
      <c r="F28" s="335" t="s">
        <v>503</v>
      </c>
      <c r="G28" s="397" t="s">
        <v>305</v>
      </c>
      <c r="H28" s="398"/>
      <c r="I28" s="335" t="s">
        <v>343</v>
      </c>
      <c r="M28" s="335" t="s">
        <v>599</v>
      </c>
      <c r="N28" s="335" t="s">
        <v>602</v>
      </c>
      <c r="O28" s="347"/>
      <c r="P28" s="347"/>
      <c r="Q28" s="347"/>
      <c r="R28" s="347"/>
      <c r="S28" s="347"/>
    </row>
    <row r="29" spans="1:19" s="1" customFormat="1" ht="60" customHeight="1">
      <c r="A29" s="31" t="s">
        <v>12</v>
      </c>
      <c r="B29" s="31" t="s">
        <v>13</v>
      </c>
      <c r="C29" s="31" t="s">
        <v>18</v>
      </c>
      <c r="D29" s="31" t="s">
        <v>46</v>
      </c>
      <c r="E29" s="335" t="s">
        <v>47</v>
      </c>
      <c r="F29" s="335" t="s">
        <v>502</v>
      </c>
      <c r="G29" s="397" t="s">
        <v>305</v>
      </c>
      <c r="H29" s="398"/>
      <c r="I29" s="335" t="s">
        <v>713</v>
      </c>
      <c r="M29" s="335" t="s">
        <v>603</v>
      </c>
      <c r="N29" s="335"/>
      <c r="O29" s="347"/>
      <c r="P29" s="347"/>
      <c r="Q29" s="347"/>
      <c r="R29" s="347"/>
      <c r="S29" s="347"/>
    </row>
    <row r="30" spans="1:19" s="1" customFormat="1" ht="48" customHeight="1">
      <c r="A30" s="31" t="s">
        <v>12</v>
      </c>
      <c r="B30" s="31" t="s">
        <v>13</v>
      </c>
      <c r="C30" s="31" t="s">
        <v>18</v>
      </c>
      <c r="D30" s="31" t="s">
        <v>49</v>
      </c>
      <c r="E30" s="335" t="s">
        <v>50</v>
      </c>
      <c r="F30" s="335" t="s">
        <v>502</v>
      </c>
      <c r="G30" s="397" t="s">
        <v>305</v>
      </c>
      <c r="H30" s="398"/>
      <c r="I30" s="335" t="s">
        <v>714</v>
      </c>
      <c r="M30" s="305" t="s">
        <v>604</v>
      </c>
      <c r="N30" s="335"/>
      <c r="O30" s="347"/>
      <c r="P30" s="347"/>
      <c r="Q30" s="347"/>
      <c r="R30" s="347"/>
      <c r="S30" s="347"/>
    </row>
    <row r="31" spans="1:19" s="1" customFormat="1" ht="60" customHeight="1">
      <c r="A31" s="31" t="s">
        <v>12</v>
      </c>
      <c r="B31" s="31" t="s">
        <v>13</v>
      </c>
      <c r="C31" s="31" t="s">
        <v>18</v>
      </c>
      <c r="D31" s="31" t="s">
        <v>52</v>
      </c>
      <c r="E31" s="335" t="s">
        <v>53</v>
      </c>
      <c r="F31" s="335" t="s">
        <v>502</v>
      </c>
      <c r="G31" s="397" t="s">
        <v>305</v>
      </c>
      <c r="H31" s="398"/>
      <c r="I31" s="335" t="s">
        <v>344</v>
      </c>
      <c r="M31" s="335" t="s">
        <v>605</v>
      </c>
      <c r="N31" s="344" t="s">
        <v>606</v>
      </c>
      <c r="O31" s="347"/>
      <c r="P31" s="347"/>
      <c r="Q31" s="347"/>
      <c r="R31" s="347"/>
      <c r="S31" s="347"/>
    </row>
    <row r="32" spans="1:19" s="1" customFormat="1" ht="36" customHeight="1">
      <c r="A32" s="31" t="s">
        <v>12</v>
      </c>
      <c r="B32" s="31" t="s">
        <v>13</v>
      </c>
      <c r="C32" s="31" t="s">
        <v>18</v>
      </c>
      <c r="D32" s="31" t="s">
        <v>55</v>
      </c>
      <c r="E32" s="335" t="s">
        <v>56</v>
      </c>
      <c r="F32" s="335" t="s">
        <v>502</v>
      </c>
      <c r="G32" s="397" t="s">
        <v>305</v>
      </c>
      <c r="H32" s="398"/>
      <c r="I32" s="335" t="s">
        <v>703</v>
      </c>
      <c r="M32" s="335" t="s">
        <v>607</v>
      </c>
      <c r="N32" s="335"/>
      <c r="O32" s="347"/>
      <c r="P32" s="347"/>
      <c r="Q32" s="347"/>
      <c r="R32" s="347"/>
      <c r="S32" s="347"/>
    </row>
    <row r="33" spans="1:19" s="1" customFormat="1" ht="144" customHeight="1">
      <c r="A33" s="31" t="s">
        <v>12</v>
      </c>
      <c r="B33" s="31" t="s">
        <v>13</v>
      </c>
      <c r="C33" s="31" t="s">
        <v>18</v>
      </c>
      <c r="D33" s="31" t="s">
        <v>58</v>
      </c>
      <c r="E33" s="335" t="s">
        <v>59</v>
      </c>
      <c r="F33" s="335" t="s">
        <v>503</v>
      </c>
      <c r="G33" s="397" t="s">
        <v>305</v>
      </c>
      <c r="H33" s="398"/>
      <c r="I33" s="335" t="s">
        <v>306</v>
      </c>
      <c r="M33" s="335" t="s">
        <v>608</v>
      </c>
      <c r="N33" s="335"/>
      <c r="O33" s="347"/>
      <c r="P33" s="347"/>
      <c r="Q33" s="347"/>
      <c r="R33" s="347"/>
      <c r="S33" s="347"/>
    </row>
    <row r="34" spans="1:19" s="1" customFormat="1" ht="96" customHeight="1">
      <c r="A34" s="31" t="s">
        <v>12</v>
      </c>
      <c r="B34" s="31" t="s">
        <v>13</v>
      </c>
      <c r="C34" s="31" t="s">
        <v>18</v>
      </c>
      <c r="D34" s="31" t="s">
        <v>61</v>
      </c>
      <c r="E34" s="335" t="s">
        <v>158</v>
      </c>
      <c r="F34" s="335" t="s">
        <v>502</v>
      </c>
      <c r="G34" s="397" t="s">
        <v>305</v>
      </c>
      <c r="H34" s="398"/>
      <c r="I34" s="335" t="s">
        <v>715</v>
      </c>
      <c r="M34" s="335" t="s">
        <v>609</v>
      </c>
      <c r="N34" s="344"/>
      <c r="O34" s="347"/>
      <c r="P34" s="347"/>
      <c r="Q34" s="347"/>
      <c r="R34" s="347"/>
      <c r="S34" s="347"/>
    </row>
    <row r="35" spans="1:19" s="1" customFormat="1" ht="60" customHeight="1">
      <c r="A35" s="31" t="s">
        <v>12</v>
      </c>
      <c r="B35" s="31" t="s">
        <v>13</v>
      </c>
      <c r="C35" s="31" t="s">
        <v>18</v>
      </c>
      <c r="D35" s="31" t="s">
        <v>63</v>
      </c>
      <c r="E35" s="335" t="s">
        <v>64</v>
      </c>
      <c r="F35" s="335" t="s">
        <v>502</v>
      </c>
      <c r="G35" s="397" t="s">
        <v>305</v>
      </c>
      <c r="H35" s="398"/>
      <c r="I35" s="335" t="s">
        <v>704</v>
      </c>
      <c r="M35" s="335" t="s">
        <v>716</v>
      </c>
      <c r="N35" s="344" t="s">
        <v>610</v>
      </c>
      <c r="O35" s="347"/>
      <c r="P35" s="347"/>
      <c r="Q35" s="347"/>
      <c r="R35" s="347"/>
      <c r="S35" s="347"/>
    </row>
    <row r="36" spans="1:19" s="1" customFormat="1" ht="48" customHeight="1">
      <c r="A36" s="31" t="s">
        <v>12</v>
      </c>
      <c r="B36" s="31" t="s">
        <v>13</v>
      </c>
      <c r="C36" s="31" t="s">
        <v>18</v>
      </c>
      <c r="D36" s="31" t="s">
        <v>66</v>
      </c>
      <c r="E36" s="335" t="s">
        <v>67</v>
      </c>
      <c r="F36" s="335" t="s">
        <v>502</v>
      </c>
      <c r="G36" s="397" t="s">
        <v>305</v>
      </c>
      <c r="H36" s="398"/>
      <c r="I36" s="335" t="s">
        <v>345</v>
      </c>
      <c r="M36" s="335" t="s">
        <v>611</v>
      </c>
      <c r="N36" s="335"/>
      <c r="O36" s="347"/>
      <c r="P36" s="347"/>
      <c r="Q36" s="347"/>
      <c r="R36" s="347"/>
      <c r="S36" s="347"/>
    </row>
    <row r="37" spans="1:19" s="1" customFormat="1" ht="72.75" customHeight="1">
      <c r="A37" s="31" t="s">
        <v>12</v>
      </c>
      <c r="B37" s="31" t="s">
        <v>13</v>
      </c>
      <c r="C37" s="31" t="s">
        <v>18</v>
      </c>
      <c r="D37" s="31" t="s">
        <v>69</v>
      </c>
      <c r="E37" s="335" t="s">
        <v>70</v>
      </c>
      <c r="F37" s="335" t="s">
        <v>504</v>
      </c>
      <c r="G37" s="368" t="s">
        <v>305</v>
      </c>
      <c r="H37" s="368"/>
      <c r="I37" s="335" t="s">
        <v>717</v>
      </c>
      <c r="M37" s="335" t="s">
        <v>612</v>
      </c>
      <c r="N37" s="335"/>
      <c r="O37" s="347"/>
      <c r="P37" s="347"/>
      <c r="Q37" s="347"/>
      <c r="R37" s="347"/>
      <c r="S37" s="347"/>
    </row>
    <row r="38" spans="1:19" s="1" customFormat="1" ht="66.75" customHeight="1">
      <c r="A38" s="329" t="s">
        <v>12</v>
      </c>
      <c r="B38" s="329" t="s">
        <v>13</v>
      </c>
      <c r="C38" s="329" t="s">
        <v>18</v>
      </c>
      <c r="D38" s="329" t="s">
        <v>72</v>
      </c>
      <c r="E38" s="332" t="s">
        <v>73</v>
      </c>
      <c r="F38" s="332" t="s">
        <v>503</v>
      </c>
      <c r="G38" s="401" t="s">
        <v>305</v>
      </c>
      <c r="H38" s="402"/>
      <c r="I38" s="306" t="s">
        <v>718</v>
      </c>
      <c r="M38" s="335" t="s">
        <v>719</v>
      </c>
      <c r="N38" s="335"/>
      <c r="O38" s="347"/>
      <c r="P38" s="347"/>
      <c r="Q38" s="347"/>
      <c r="R38" s="347"/>
      <c r="S38" s="347"/>
    </row>
    <row r="39" spans="1:19" s="1" customFormat="1" ht="68.25" customHeight="1">
      <c r="A39" s="329" t="s">
        <v>12</v>
      </c>
      <c r="B39" s="329" t="s">
        <v>13</v>
      </c>
      <c r="C39" s="329" t="s">
        <v>18</v>
      </c>
      <c r="D39" s="329" t="s">
        <v>372</v>
      </c>
      <c r="E39" s="169" t="s">
        <v>373</v>
      </c>
      <c r="F39" s="332" t="s">
        <v>503</v>
      </c>
      <c r="G39" s="401" t="s">
        <v>305</v>
      </c>
      <c r="H39" s="402"/>
      <c r="I39" s="151" t="s">
        <v>505</v>
      </c>
      <c r="M39" s="335" t="s">
        <v>613</v>
      </c>
      <c r="N39" s="335"/>
      <c r="O39" s="347"/>
      <c r="P39" s="347"/>
      <c r="Q39" s="347"/>
      <c r="R39" s="347"/>
      <c r="S39" s="347"/>
    </row>
    <row r="40" spans="1:19" ht="55.5" customHeight="1">
      <c r="A40" s="31" t="s">
        <v>12</v>
      </c>
      <c r="B40" s="31" t="s">
        <v>13</v>
      </c>
      <c r="C40" s="31" t="s">
        <v>21</v>
      </c>
      <c r="D40" s="31"/>
      <c r="E40" s="335" t="s">
        <v>75</v>
      </c>
      <c r="F40" s="335" t="s">
        <v>506</v>
      </c>
      <c r="G40" s="397" t="s">
        <v>305</v>
      </c>
      <c r="H40" s="398"/>
      <c r="I40" s="335"/>
      <c r="M40" s="335" t="s">
        <v>626</v>
      </c>
      <c r="N40" s="335"/>
    </row>
    <row r="41" spans="1:19" ht="210" customHeight="1">
      <c r="A41" s="31" t="s">
        <v>12</v>
      </c>
      <c r="B41" s="31" t="s">
        <v>13</v>
      </c>
      <c r="C41" s="31" t="s">
        <v>21</v>
      </c>
      <c r="D41" s="31" t="s">
        <v>18</v>
      </c>
      <c r="E41" s="36" t="s">
        <v>183</v>
      </c>
      <c r="F41" s="335" t="s">
        <v>506</v>
      </c>
      <c r="G41" s="397" t="s">
        <v>305</v>
      </c>
      <c r="H41" s="398"/>
      <c r="I41" s="335" t="s">
        <v>720</v>
      </c>
      <c r="M41" s="335" t="s">
        <v>615</v>
      </c>
      <c r="N41" s="335" t="s">
        <v>616</v>
      </c>
    </row>
    <row r="42" spans="1:19" ht="126.75" customHeight="1">
      <c r="A42" s="31" t="s">
        <v>12</v>
      </c>
      <c r="B42" s="31" t="s">
        <v>13</v>
      </c>
      <c r="C42" s="31" t="s">
        <v>34</v>
      </c>
      <c r="D42" s="31"/>
      <c r="E42" s="332" t="s">
        <v>148</v>
      </c>
      <c r="F42" s="335" t="s">
        <v>507</v>
      </c>
      <c r="G42" s="397" t="s">
        <v>305</v>
      </c>
      <c r="H42" s="398"/>
      <c r="I42" s="335" t="s">
        <v>307</v>
      </c>
      <c r="M42" s="335" t="s">
        <v>626</v>
      </c>
      <c r="N42" s="335"/>
    </row>
    <row r="43" spans="1:19" ht="176.25" customHeight="1">
      <c r="A43" s="31" t="s">
        <v>12</v>
      </c>
      <c r="B43" s="31" t="s">
        <v>13</v>
      </c>
      <c r="C43" s="31" t="s">
        <v>34</v>
      </c>
      <c r="D43" s="31" t="s">
        <v>41</v>
      </c>
      <c r="E43" s="332" t="s">
        <v>166</v>
      </c>
      <c r="F43" s="335" t="s">
        <v>508</v>
      </c>
      <c r="G43" s="397" t="s">
        <v>305</v>
      </c>
      <c r="H43" s="398"/>
      <c r="I43" s="332" t="s">
        <v>346</v>
      </c>
      <c r="J43" s="332" t="s">
        <v>346</v>
      </c>
      <c r="K43" s="332" t="s">
        <v>346</v>
      </c>
      <c r="L43" s="332" t="s">
        <v>346</v>
      </c>
      <c r="M43" s="332" t="s">
        <v>776</v>
      </c>
      <c r="N43" s="335"/>
    </row>
    <row r="44" spans="1:19" ht="162" customHeight="1">
      <c r="A44" s="31" t="s">
        <v>12</v>
      </c>
      <c r="B44" s="31" t="s">
        <v>13</v>
      </c>
      <c r="C44" s="31" t="s">
        <v>34</v>
      </c>
      <c r="D44" s="31" t="s">
        <v>52</v>
      </c>
      <c r="E44" s="335" t="s">
        <v>375</v>
      </c>
      <c r="F44" s="335" t="s">
        <v>509</v>
      </c>
      <c r="G44" s="397" t="s">
        <v>305</v>
      </c>
      <c r="H44" s="398"/>
      <c r="I44" s="332" t="s">
        <v>721</v>
      </c>
      <c r="M44" s="335" t="s">
        <v>618</v>
      </c>
      <c r="N44" s="151" t="s">
        <v>617</v>
      </c>
    </row>
    <row r="45" spans="1:19" ht="48" customHeight="1">
      <c r="A45" s="369" t="s">
        <v>12</v>
      </c>
      <c r="B45" s="369" t="s">
        <v>79</v>
      </c>
      <c r="C45" s="369"/>
      <c r="D45" s="369"/>
      <c r="E45" s="356" t="s">
        <v>153</v>
      </c>
      <c r="F45" s="367" t="s">
        <v>510</v>
      </c>
      <c r="G45" s="401" t="s">
        <v>305</v>
      </c>
      <c r="H45" s="402"/>
      <c r="I45" s="353"/>
      <c r="J45" s="1" t="e">
        <f>J46+J47</f>
        <v>#REF!</v>
      </c>
      <c r="L45" s="1" t="s">
        <v>379</v>
      </c>
      <c r="M45" s="353"/>
      <c r="N45" s="353"/>
    </row>
    <row r="46" spans="1:19" ht="36" customHeight="1">
      <c r="A46" s="370"/>
      <c r="B46" s="370"/>
      <c r="C46" s="370"/>
      <c r="D46" s="370"/>
      <c r="E46" s="357"/>
      <c r="F46" s="367"/>
      <c r="G46" s="405"/>
      <c r="H46" s="407"/>
      <c r="I46" s="354"/>
      <c r="J46" s="1" t="e">
        <f>#REF!+#REF!+#REF!+#REF!+#REF!+#REF!+#REF!+#REF!+#REF!+#REF!+#REF!+#REF!+#REF!+#REF!+#REF!+#REF!+#REF!-96897.5</f>
        <v>#REF!</v>
      </c>
      <c r="M46" s="354"/>
      <c r="N46" s="354"/>
    </row>
    <row r="47" spans="1:19" ht="233.25" customHeight="1">
      <c r="A47" s="370"/>
      <c r="B47" s="370"/>
      <c r="C47" s="370"/>
      <c r="D47" s="370"/>
      <c r="E47" s="357"/>
      <c r="F47" s="367"/>
      <c r="G47" s="405"/>
      <c r="H47" s="407"/>
      <c r="I47" s="354"/>
      <c r="J47" s="1" t="e">
        <f>#REF!+#REF!+#REF!+96897.5</f>
        <v>#REF!</v>
      </c>
      <c r="K47" s="1" t="e">
        <f>#REF!-J47</f>
        <v>#REF!</v>
      </c>
      <c r="L47" s="1" t="s">
        <v>380</v>
      </c>
      <c r="M47" s="354"/>
      <c r="N47" s="354"/>
    </row>
    <row r="48" spans="1:19" ht="40.5" customHeight="1">
      <c r="A48" s="370"/>
      <c r="B48" s="370"/>
      <c r="C48" s="370"/>
      <c r="D48" s="370"/>
      <c r="E48" s="357"/>
      <c r="F48" s="357" t="s">
        <v>381</v>
      </c>
      <c r="G48" s="405"/>
      <c r="H48" s="407"/>
      <c r="I48" s="354"/>
      <c r="J48" s="1" t="e">
        <f>#REF!</f>
        <v>#REF!</v>
      </c>
      <c r="M48" s="354"/>
      <c r="N48" s="354"/>
    </row>
    <row r="49" spans="1:14" ht="28.5" customHeight="1">
      <c r="A49" s="370"/>
      <c r="B49" s="370"/>
      <c r="C49" s="370"/>
      <c r="D49" s="370"/>
      <c r="E49" s="357"/>
      <c r="F49" s="358"/>
      <c r="G49" s="405"/>
      <c r="H49" s="407"/>
      <c r="I49" s="354"/>
      <c r="M49" s="354"/>
      <c r="N49" s="354"/>
    </row>
    <row r="50" spans="1:14" ht="65.25" customHeight="1">
      <c r="A50" s="370"/>
      <c r="B50" s="370"/>
      <c r="C50" s="370"/>
      <c r="D50" s="370"/>
      <c r="E50" s="357"/>
      <c r="F50" s="332" t="s">
        <v>382</v>
      </c>
      <c r="G50" s="405"/>
      <c r="H50" s="407"/>
      <c r="I50" s="354"/>
      <c r="M50" s="354"/>
      <c r="N50" s="354"/>
    </row>
    <row r="51" spans="1:14" ht="47.25" customHeight="1">
      <c r="A51" s="371"/>
      <c r="B51" s="371"/>
      <c r="C51" s="371"/>
      <c r="D51" s="371"/>
      <c r="E51" s="358"/>
      <c r="F51" s="335" t="s">
        <v>339</v>
      </c>
      <c r="G51" s="406"/>
      <c r="H51" s="408"/>
      <c r="I51" s="355"/>
      <c r="M51" s="355"/>
      <c r="N51" s="355"/>
    </row>
    <row r="52" spans="1:14" ht="96" customHeight="1">
      <c r="A52" s="31" t="s">
        <v>12</v>
      </c>
      <c r="B52" s="31" t="s">
        <v>79</v>
      </c>
      <c r="C52" s="31" t="s">
        <v>18</v>
      </c>
      <c r="D52" s="30"/>
      <c r="E52" s="335" t="s">
        <v>182</v>
      </c>
      <c r="F52" s="335" t="s">
        <v>760</v>
      </c>
      <c r="G52" s="397" t="s">
        <v>305</v>
      </c>
      <c r="H52" s="398"/>
      <c r="I52" s="333" t="s">
        <v>308</v>
      </c>
      <c r="M52" s="289" t="s">
        <v>619</v>
      </c>
      <c r="N52" s="335"/>
    </row>
    <row r="53" spans="1:14" ht="36" customHeight="1">
      <c r="A53" s="31" t="s">
        <v>12</v>
      </c>
      <c r="B53" s="31" t="s">
        <v>79</v>
      </c>
      <c r="C53" s="31" t="s">
        <v>18</v>
      </c>
      <c r="D53" s="31" t="s">
        <v>16</v>
      </c>
      <c r="E53" s="335" t="s">
        <v>154</v>
      </c>
      <c r="F53" s="335" t="s">
        <v>502</v>
      </c>
      <c r="G53" s="397" t="s">
        <v>305</v>
      </c>
      <c r="H53" s="398"/>
      <c r="I53" s="335" t="s">
        <v>722</v>
      </c>
      <c r="M53" s="335" t="s">
        <v>627</v>
      </c>
      <c r="N53" s="335"/>
    </row>
    <row r="54" spans="1:14" ht="90.75" customHeight="1">
      <c r="A54" s="31" t="s">
        <v>12</v>
      </c>
      <c r="B54" s="31" t="s">
        <v>79</v>
      </c>
      <c r="C54" s="31" t="s">
        <v>18</v>
      </c>
      <c r="D54" s="31" t="s">
        <v>21</v>
      </c>
      <c r="E54" s="335" t="s">
        <v>155</v>
      </c>
      <c r="F54" s="335" t="s">
        <v>502</v>
      </c>
      <c r="G54" s="397" t="s">
        <v>305</v>
      </c>
      <c r="H54" s="398"/>
      <c r="I54" s="335" t="s">
        <v>705</v>
      </c>
      <c r="M54" s="335" t="s">
        <v>620</v>
      </c>
      <c r="N54" s="335" t="s">
        <v>724</v>
      </c>
    </row>
    <row r="55" spans="1:14" ht="124.5" customHeight="1">
      <c r="A55" s="29" t="s">
        <v>12</v>
      </c>
      <c r="B55" s="31" t="s">
        <v>79</v>
      </c>
      <c r="C55" s="31" t="s">
        <v>18</v>
      </c>
      <c r="D55" s="31" t="s">
        <v>28</v>
      </c>
      <c r="E55" s="335" t="s">
        <v>149</v>
      </c>
      <c r="F55" s="335" t="s">
        <v>502</v>
      </c>
      <c r="G55" s="397" t="s">
        <v>305</v>
      </c>
      <c r="H55" s="398"/>
      <c r="I55" s="335" t="s">
        <v>723</v>
      </c>
      <c r="M55" s="335" t="s">
        <v>621</v>
      </c>
      <c r="N55" s="335" t="s">
        <v>725</v>
      </c>
    </row>
    <row r="56" spans="1:14" ht="72">
      <c r="A56" s="31" t="s">
        <v>12</v>
      </c>
      <c r="B56" s="31" t="s">
        <v>79</v>
      </c>
      <c r="C56" s="31" t="s">
        <v>18</v>
      </c>
      <c r="D56" s="31" t="s">
        <v>34</v>
      </c>
      <c r="E56" s="335" t="s">
        <v>83</v>
      </c>
      <c r="F56" s="335" t="s">
        <v>502</v>
      </c>
      <c r="G56" s="397" t="s">
        <v>305</v>
      </c>
      <c r="H56" s="398"/>
      <c r="I56" s="335" t="s">
        <v>347</v>
      </c>
      <c r="M56" s="335" t="s">
        <v>622</v>
      </c>
      <c r="N56" s="344" t="s">
        <v>726</v>
      </c>
    </row>
    <row r="57" spans="1:14" ht="64.5" customHeight="1">
      <c r="A57" s="31" t="s">
        <v>12</v>
      </c>
      <c r="B57" s="31" t="s">
        <v>79</v>
      </c>
      <c r="C57" s="31" t="s">
        <v>18</v>
      </c>
      <c r="D57" s="31" t="s">
        <v>38</v>
      </c>
      <c r="E57" s="335" t="s">
        <v>85</v>
      </c>
      <c r="F57" s="335" t="s">
        <v>503</v>
      </c>
      <c r="G57" s="397" t="s">
        <v>305</v>
      </c>
      <c r="H57" s="398"/>
      <c r="I57" s="335" t="s">
        <v>348</v>
      </c>
      <c r="M57" s="335" t="s">
        <v>623</v>
      </c>
      <c r="N57" s="335" t="s">
        <v>624</v>
      </c>
    </row>
    <row r="58" spans="1:14" ht="36">
      <c r="A58" s="31" t="s">
        <v>12</v>
      </c>
      <c r="B58" s="31" t="s">
        <v>79</v>
      </c>
      <c r="C58" s="31" t="s">
        <v>16</v>
      </c>
      <c r="D58" s="31"/>
      <c r="E58" s="335" t="s">
        <v>88</v>
      </c>
      <c r="F58" s="335" t="s">
        <v>502</v>
      </c>
      <c r="G58" s="397" t="s">
        <v>305</v>
      </c>
      <c r="H58" s="398"/>
      <c r="I58" s="328"/>
      <c r="M58" s="335" t="s">
        <v>626</v>
      </c>
      <c r="N58" s="335"/>
    </row>
    <row r="59" spans="1:14" ht="60">
      <c r="A59" s="31" t="s">
        <v>12</v>
      </c>
      <c r="B59" s="31" t="s">
        <v>79</v>
      </c>
      <c r="C59" s="31" t="s">
        <v>16</v>
      </c>
      <c r="D59" s="29" t="s">
        <v>18</v>
      </c>
      <c r="E59" s="335" t="s">
        <v>697</v>
      </c>
      <c r="F59" s="335" t="s">
        <v>502</v>
      </c>
      <c r="G59" s="397" t="s">
        <v>305</v>
      </c>
      <c r="H59" s="398"/>
      <c r="I59" s="335" t="s">
        <v>698</v>
      </c>
      <c r="M59" s="335" t="s">
        <v>699</v>
      </c>
      <c r="N59" s="344" t="s">
        <v>700</v>
      </c>
    </row>
    <row r="60" spans="1:14" ht="72">
      <c r="A60" s="31" t="s">
        <v>12</v>
      </c>
      <c r="B60" s="31" t="s">
        <v>79</v>
      </c>
      <c r="C60" s="31" t="s">
        <v>16</v>
      </c>
      <c r="D60" s="29" t="s">
        <v>16</v>
      </c>
      <c r="E60" s="335" t="s">
        <v>91</v>
      </c>
      <c r="F60" s="335" t="s">
        <v>502</v>
      </c>
      <c r="G60" s="397" t="s">
        <v>305</v>
      </c>
      <c r="H60" s="398"/>
      <c r="I60" s="335" t="s">
        <v>310</v>
      </c>
      <c r="M60" s="335" t="s">
        <v>628</v>
      </c>
      <c r="N60" s="335" t="s">
        <v>701</v>
      </c>
    </row>
    <row r="61" spans="1:14" ht="79.5" customHeight="1">
      <c r="A61" s="31" t="s">
        <v>12</v>
      </c>
      <c r="B61" s="31" t="s">
        <v>79</v>
      </c>
      <c r="C61" s="31" t="s">
        <v>21</v>
      </c>
      <c r="D61" s="29"/>
      <c r="E61" s="335" t="s">
        <v>93</v>
      </c>
      <c r="F61" s="335" t="s">
        <v>511</v>
      </c>
      <c r="G61" s="397" t="s">
        <v>305</v>
      </c>
      <c r="H61" s="398"/>
      <c r="I61" s="335"/>
      <c r="M61" s="335" t="s">
        <v>626</v>
      </c>
      <c r="N61" s="335"/>
    </row>
    <row r="62" spans="1:14" ht="84" customHeight="1">
      <c r="A62" s="31" t="s">
        <v>12</v>
      </c>
      <c r="B62" s="31" t="s">
        <v>79</v>
      </c>
      <c r="C62" s="31" t="s">
        <v>21</v>
      </c>
      <c r="D62" s="29" t="s">
        <v>18</v>
      </c>
      <c r="E62" s="335" t="s">
        <v>179</v>
      </c>
      <c r="F62" s="335" t="s">
        <v>511</v>
      </c>
      <c r="G62" s="397" t="s">
        <v>305</v>
      </c>
      <c r="H62" s="398"/>
      <c r="I62" s="335" t="s">
        <v>349</v>
      </c>
      <c r="M62" s="335" t="s">
        <v>629</v>
      </c>
      <c r="N62" s="335"/>
    </row>
    <row r="63" spans="1:14" ht="100.5" customHeight="1">
      <c r="A63" s="31" t="s">
        <v>12</v>
      </c>
      <c r="B63" s="31" t="s">
        <v>79</v>
      </c>
      <c r="C63" s="31" t="s">
        <v>28</v>
      </c>
      <c r="D63" s="30"/>
      <c r="E63" s="335" t="s">
        <v>96</v>
      </c>
      <c r="F63" s="335" t="s">
        <v>511</v>
      </c>
      <c r="G63" s="397" t="s">
        <v>305</v>
      </c>
      <c r="H63" s="398"/>
      <c r="I63" s="335" t="s">
        <v>512</v>
      </c>
      <c r="M63" s="335" t="s">
        <v>630</v>
      </c>
      <c r="N63" s="335"/>
    </row>
    <row r="64" spans="1:14" ht="204" customHeight="1">
      <c r="A64" s="31" t="s">
        <v>12</v>
      </c>
      <c r="B64" s="31" t="s">
        <v>79</v>
      </c>
      <c r="C64" s="31" t="s">
        <v>28</v>
      </c>
      <c r="D64" s="31" t="s">
        <v>18</v>
      </c>
      <c r="E64" s="335" t="s">
        <v>98</v>
      </c>
      <c r="F64" s="335" t="s">
        <v>511</v>
      </c>
      <c r="G64" s="397" t="s">
        <v>305</v>
      </c>
      <c r="H64" s="398"/>
      <c r="I64" s="356" t="s">
        <v>311</v>
      </c>
      <c r="M64" s="414" t="s">
        <v>631</v>
      </c>
      <c r="N64" s="416"/>
    </row>
    <row r="65" spans="1:14" ht="99.75" customHeight="1">
      <c r="A65" s="31" t="s">
        <v>12</v>
      </c>
      <c r="B65" s="31" t="s">
        <v>79</v>
      </c>
      <c r="C65" s="31" t="s">
        <v>28</v>
      </c>
      <c r="D65" s="31" t="s">
        <v>79</v>
      </c>
      <c r="E65" s="332" t="s">
        <v>727</v>
      </c>
      <c r="F65" s="335" t="s">
        <v>511</v>
      </c>
      <c r="G65" s="397" t="s">
        <v>305</v>
      </c>
      <c r="H65" s="398"/>
      <c r="I65" s="358"/>
      <c r="M65" s="415"/>
      <c r="N65" s="417"/>
    </row>
    <row r="66" spans="1:14" ht="16.5" customHeight="1">
      <c r="A66" s="171" t="s">
        <v>12</v>
      </c>
      <c r="B66" s="171" t="s">
        <v>79</v>
      </c>
      <c r="C66" s="171" t="s">
        <v>34</v>
      </c>
      <c r="D66" s="171"/>
      <c r="E66" s="356" t="s">
        <v>100</v>
      </c>
      <c r="F66" s="116"/>
      <c r="G66" s="401" t="s">
        <v>305</v>
      </c>
      <c r="H66" s="402"/>
      <c r="I66" s="356" t="s">
        <v>632</v>
      </c>
      <c r="J66" s="356" t="s">
        <v>513</v>
      </c>
      <c r="K66" s="356" t="s">
        <v>513</v>
      </c>
      <c r="L66" s="356" t="s">
        <v>513</v>
      </c>
      <c r="M66" s="414" t="s">
        <v>784</v>
      </c>
      <c r="N66" s="356" t="s">
        <v>777</v>
      </c>
    </row>
    <row r="67" spans="1:14" ht="90.75" customHeight="1">
      <c r="A67" s="10"/>
      <c r="B67" s="10"/>
      <c r="C67" s="10"/>
      <c r="D67" s="10"/>
      <c r="E67" s="357"/>
      <c r="F67" s="116" t="s">
        <v>514</v>
      </c>
      <c r="G67" s="141"/>
      <c r="H67" s="142"/>
      <c r="I67" s="357"/>
      <c r="J67" s="357"/>
      <c r="K67" s="357"/>
      <c r="L67" s="357"/>
      <c r="M67" s="418"/>
      <c r="N67" s="357"/>
    </row>
    <row r="68" spans="1:14" ht="108" customHeight="1">
      <c r="A68" s="10"/>
      <c r="B68" s="10"/>
      <c r="C68" s="10"/>
      <c r="D68" s="10"/>
      <c r="E68" s="358"/>
      <c r="F68" s="335" t="s">
        <v>381</v>
      </c>
      <c r="G68" s="143"/>
      <c r="H68" s="144"/>
      <c r="I68" s="357"/>
      <c r="J68" s="357"/>
      <c r="K68" s="357"/>
      <c r="L68" s="357"/>
      <c r="M68" s="418"/>
      <c r="N68" s="358"/>
    </row>
    <row r="69" spans="1:14" ht="36" customHeight="1">
      <c r="A69" s="171" t="s">
        <v>12</v>
      </c>
      <c r="B69" s="171" t="s">
        <v>79</v>
      </c>
      <c r="C69" s="171" t="s">
        <v>34</v>
      </c>
      <c r="D69" s="171" t="s">
        <v>18</v>
      </c>
      <c r="E69" s="335" t="s">
        <v>103</v>
      </c>
      <c r="F69" s="356" t="s">
        <v>515</v>
      </c>
      <c r="G69" s="401" t="s">
        <v>305</v>
      </c>
      <c r="H69" s="402"/>
      <c r="I69" s="335" t="s">
        <v>350</v>
      </c>
      <c r="M69" s="335"/>
      <c r="N69" s="335"/>
    </row>
    <row r="70" spans="1:14" ht="36">
      <c r="A70" s="10"/>
      <c r="B70" s="10"/>
      <c r="C70" s="10"/>
      <c r="D70" s="10"/>
      <c r="E70" s="117" t="s">
        <v>387</v>
      </c>
      <c r="F70" s="357"/>
      <c r="G70" s="141"/>
      <c r="H70" s="142"/>
      <c r="I70" s="117" t="s">
        <v>312</v>
      </c>
      <c r="M70" s="117" t="s">
        <v>633</v>
      </c>
      <c r="N70" s="117" t="s">
        <v>639</v>
      </c>
    </row>
    <row r="71" spans="1:14" s="2" customFormat="1" ht="81.75" customHeight="1">
      <c r="A71" s="10"/>
      <c r="B71" s="10"/>
      <c r="C71" s="10"/>
      <c r="D71" s="10"/>
      <c r="E71" s="117" t="s">
        <v>388</v>
      </c>
      <c r="F71" s="357"/>
      <c r="G71" s="141"/>
      <c r="H71" s="142"/>
      <c r="I71" s="117" t="s">
        <v>313</v>
      </c>
      <c r="J71" s="129"/>
      <c r="K71" s="129"/>
      <c r="L71" s="129"/>
      <c r="M71" s="117" t="s">
        <v>634</v>
      </c>
      <c r="N71" s="291" t="s">
        <v>638</v>
      </c>
    </row>
    <row r="72" spans="1:14" s="2" customFormat="1" ht="36" customHeight="1">
      <c r="A72" s="10"/>
      <c r="B72" s="10"/>
      <c r="C72" s="10"/>
      <c r="D72" s="10"/>
      <c r="E72" s="117" t="s">
        <v>314</v>
      </c>
      <c r="F72" s="357"/>
      <c r="G72" s="141"/>
      <c r="H72" s="142"/>
      <c r="I72" s="117" t="s">
        <v>315</v>
      </c>
      <c r="J72" s="129"/>
      <c r="K72" s="129"/>
      <c r="L72" s="129"/>
      <c r="M72" s="290" t="s">
        <v>635</v>
      </c>
      <c r="N72" s="117"/>
    </row>
    <row r="73" spans="1:14" s="2" customFormat="1" ht="78.75" customHeight="1">
      <c r="A73" s="10"/>
      <c r="B73" s="10"/>
      <c r="C73" s="10"/>
      <c r="D73" s="10"/>
      <c r="E73" s="146" t="s">
        <v>389</v>
      </c>
      <c r="F73" s="357"/>
      <c r="G73" s="141"/>
      <c r="H73" s="142"/>
      <c r="I73" s="122" t="s">
        <v>351</v>
      </c>
      <c r="J73" s="129"/>
      <c r="K73" s="129"/>
      <c r="L73" s="129"/>
      <c r="M73" s="117" t="s">
        <v>636</v>
      </c>
      <c r="N73" s="291" t="s">
        <v>638</v>
      </c>
    </row>
    <row r="74" spans="1:14" s="2" customFormat="1" ht="73.5" customHeight="1">
      <c r="A74" s="175"/>
      <c r="B74" s="175"/>
      <c r="C74" s="175"/>
      <c r="D74" s="175"/>
      <c r="E74" s="145" t="s">
        <v>316</v>
      </c>
      <c r="F74" s="358"/>
      <c r="G74" s="143"/>
      <c r="H74" s="144"/>
      <c r="I74" s="120" t="s">
        <v>516</v>
      </c>
      <c r="J74" s="129"/>
      <c r="K74" s="129"/>
      <c r="L74" s="129"/>
      <c r="M74" s="117" t="s">
        <v>637</v>
      </c>
      <c r="N74" s="117"/>
    </row>
    <row r="75" spans="1:14" ht="75" customHeight="1">
      <c r="A75" s="31" t="s">
        <v>12</v>
      </c>
      <c r="B75" s="31" t="s">
        <v>79</v>
      </c>
      <c r="C75" s="31" t="s">
        <v>38</v>
      </c>
      <c r="D75" s="31"/>
      <c r="E75" s="335" t="s">
        <v>104</v>
      </c>
      <c r="F75" s="335" t="s">
        <v>517</v>
      </c>
      <c r="G75" s="397" t="s">
        <v>305</v>
      </c>
      <c r="H75" s="398"/>
      <c r="I75" s="328"/>
      <c r="M75" s="335" t="s">
        <v>626</v>
      </c>
      <c r="N75" s="335"/>
    </row>
    <row r="76" spans="1:14" ht="202.5" customHeight="1">
      <c r="A76" s="171" t="s">
        <v>12</v>
      </c>
      <c r="B76" s="171" t="s">
        <v>79</v>
      </c>
      <c r="C76" s="171" t="s">
        <v>38</v>
      </c>
      <c r="D76" s="307" t="s">
        <v>31</v>
      </c>
      <c r="E76" s="332" t="s">
        <v>169</v>
      </c>
      <c r="F76" s="332" t="s">
        <v>518</v>
      </c>
      <c r="G76" s="397" t="s">
        <v>305</v>
      </c>
      <c r="H76" s="398"/>
      <c r="I76" s="26" t="s">
        <v>317</v>
      </c>
      <c r="M76" s="26" t="s">
        <v>702</v>
      </c>
      <c r="N76" s="292"/>
    </row>
    <row r="77" spans="1:14" ht="66" customHeight="1">
      <c r="A77" s="329" t="s">
        <v>12</v>
      </c>
      <c r="B77" s="329" t="s">
        <v>79</v>
      </c>
      <c r="C77" s="329" t="s">
        <v>44</v>
      </c>
      <c r="D77" s="329"/>
      <c r="E77" s="336" t="s">
        <v>390</v>
      </c>
      <c r="F77" s="332" t="s">
        <v>519</v>
      </c>
      <c r="G77" s="401" t="s">
        <v>305</v>
      </c>
      <c r="H77" s="402"/>
      <c r="I77" s="332"/>
      <c r="M77" s="335" t="s">
        <v>626</v>
      </c>
      <c r="N77" s="335"/>
    </row>
    <row r="78" spans="1:14" ht="139.5" customHeight="1">
      <c r="A78" s="329" t="s">
        <v>12</v>
      </c>
      <c r="B78" s="329" t="s">
        <v>79</v>
      </c>
      <c r="C78" s="329" t="s">
        <v>44</v>
      </c>
      <c r="D78" s="329" t="s">
        <v>18</v>
      </c>
      <c r="E78" s="169" t="s">
        <v>393</v>
      </c>
      <c r="F78" s="332" t="s">
        <v>680</v>
      </c>
      <c r="G78" s="401" t="s">
        <v>305</v>
      </c>
      <c r="H78" s="402"/>
      <c r="I78" s="332" t="s">
        <v>520</v>
      </c>
      <c r="M78" s="335" t="s">
        <v>687</v>
      </c>
      <c r="N78" s="335"/>
    </row>
    <row r="79" spans="1:14" ht="172.5" customHeight="1">
      <c r="A79" s="329" t="s">
        <v>12</v>
      </c>
      <c r="B79" s="329" t="s">
        <v>79</v>
      </c>
      <c r="C79" s="329" t="s">
        <v>44</v>
      </c>
      <c r="D79" s="329" t="s">
        <v>16</v>
      </c>
      <c r="E79" s="169" t="s">
        <v>395</v>
      </c>
      <c r="F79" s="332" t="s">
        <v>680</v>
      </c>
      <c r="G79" s="401" t="s">
        <v>305</v>
      </c>
      <c r="H79" s="402"/>
      <c r="I79" s="332" t="s">
        <v>521</v>
      </c>
      <c r="M79" s="335" t="s">
        <v>686</v>
      </c>
      <c r="N79" s="335"/>
    </row>
    <row r="80" spans="1:14" ht="167.25" customHeight="1">
      <c r="A80" s="329" t="s">
        <v>12</v>
      </c>
      <c r="B80" s="329" t="s">
        <v>79</v>
      </c>
      <c r="C80" s="329" t="s">
        <v>44</v>
      </c>
      <c r="D80" s="329" t="s">
        <v>21</v>
      </c>
      <c r="E80" s="169" t="s">
        <v>396</v>
      </c>
      <c r="F80" s="332" t="s">
        <v>519</v>
      </c>
      <c r="G80" s="401" t="s">
        <v>305</v>
      </c>
      <c r="H80" s="402"/>
      <c r="I80" s="332" t="s">
        <v>728</v>
      </c>
      <c r="M80" s="335" t="s">
        <v>731</v>
      </c>
      <c r="N80" s="335" t="s">
        <v>732</v>
      </c>
    </row>
    <row r="81" spans="1:14" ht="146.25" customHeight="1">
      <c r="A81" s="329" t="s">
        <v>12</v>
      </c>
      <c r="B81" s="329" t="s">
        <v>79</v>
      </c>
      <c r="C81" s="329" t="s">
        <v>44</v>
      </c>
      <c r="D81" s="329" t="s">
        <v>28</v>
      </c>
      <c r="E81" s="169" t="s">
        <v>397</v>
      </c>
      <c r="F81" s="332" t="s">
        <v>519</v>
      </c>
      <c r="G81" s="401" t="s">
        <v>305</v>
      </c>
      <c r="H81" s="402"/>
      <c r="I81" s="332" t="s">
        <v>522</v>
      </c>
      <c r="M81" s="335" t="s">
        <v>729</v>
      </c>
      <c r="N81" s="335" t="s">
        <v>785</v>
      </c>
    </row>
    <row r="82" spans="1:14" ht="120" customHeight="1">
      <c r="A82" s="329" t="s">
        <v>12</v>
      </c>
      <c r="B82" s="329" t="s">
        <v>79</v>
      </c>
      <c r="C82" s="329" t="s">
        <v>44</v>
      </c>
      <c r="D82" s="329" t="s">
        <v>31</v>
      </c>
      <c r="E82" s="169" t="s">
        <v>398</v>
      </c>
      <c r="F82" s="332" t="s">
        <v>519</v>
      </c>
      <c r="G82" s="401" t="s">
        <v>305</v>
      </c>
      <c r="H82" s="402"/>
      <c r="I82" s="332" t="s">
        <v>642</v>
      </c>
      <c r="M82" s="335" t="s">
        <v>643</v>
      </c>
      <c r="N82" s="335" t="s">
        <v>730</v>
      </c>
    </row>
    <row r="83" spans="1:14" ht="135" customHeight="1">
      <c r="A83" s="329" t="s">
        <v>12</v>
      </c>
      <c r="B83" s="329" t="s">
        <v>79</v>
      </c>
      <c r="C83" s="329" t="s">
        <v>44</v>
      </c>
      <c r="D83" s="329" t="s">
        <v>34</v>
      </c>
      <c r="E83" s="169" t="s">
        <v>399</v>
      </c>
      <c r="F83" s="332" t="s">
        <v>519</v>
      </c>
      <c r="G83" s="401" t="s">
        <v>305</v>
      </c>
      <c r="H83" s="402"/>
      <c r="I83" s="332" t="s">
        <v>523</v>
      </c>
      <c r="M83" s="335" t="s">
        <v>645</v>
      </c>
      <c r="N83" s="335"/>
    </row>
    <row r="84" spans="1:14" ht="86.25" customHeight="1">
      <c r="A84" s="329" t="s">
        <v>12</v>
      </c>
      <c r="B84" s="329" t="s">
        <v>79</v>
      </c>
      <c r="C84" s="329" t="s">
        <v>44</v>
      </c>
      <c r="D84" s="329" t="s">
        <v>38</v>
      </c>
      <c r="E84" s="169" t="s">
        <v>400</v>
      </c>
      <c r="F84" s="332" t="s">
        <v>519</v>
      </c>
      <c r="G84" s="401" t="s">
        <v>305</v>
      </c>
      <c r="H84" s="402"/>
      <c r="I84" s="332" t="s">
        <v>524</v>
      </c>
      <c r="M84" s="335" t="s">
        <v>640</v>
      </c>
      <c r="N84" s="335" t="s">
        <v>450</v>
      </c>
    </row>
    <row r="85" spans="1:14" ht="68.25" customHeight="1">
      <c r="A85" s="329" t="s">
        <v>12</v>
      </c>
      <c r="B85" s="329" t="s">
        <v>79</v>
      </c>
      <c r="C85" s="329" t="s">
        <v>44</v>
      </c>
      <c r="D85" s="329" t="s">
        <v>41</v>
      </c>
      <c r="E85" s="169" t="s">
        <v>401</v>
      </c>
      <c r="F85" s="332" t="s">
        <v>519</v>
      </c>
      <c r="G85" s="401" t="s">
        <v>305</v>
      </c>
      <c r="H85" s="402"/>
      <c r="I85" s="332" t="s">
        <v>525</v>
      </c>
      <c r="M85" s="335" t="s">
        <v>641</v>
      </c>
      <c r="N85" s="335"/>
    </row>
    <row r="86" spans="1:14" ht="134.25" customHeight="1">
      <c r="A86" s="329" t="s">
        <v>12</v>
      </c>
      <c r="B86" s="329" t="s">
        <v>79</v>
      </c>
      <c r="C86" s="329" t="s">
        <v>44</v>
      </c>
      <c r="D86" s="182" t="s">
        <v>44</v>
      </c>
      <c r="E86" s="411" t="s">
        <v>402</v>
      </c>
      <c r="F86" s="332"/>
      <c r="G86" s="401" t="s">
        <v>305</v>
      </c>
      <c r="H86" s="402"/>
      <c r="I86" s="332" t="s">
        <v>526</v>
      </c>
      <c r="J86" s="332" t="s">
        <v>526</v>
      </c>
      <c r="K86" s="332" t="s">
        <v>526</v>
      </c>
      <c r="L86" s="332" t="s">
        <v>526</v>
      </c>
      <c r="M86" s="356" t="s">
        <v>644</v>
      </c>
      <c r="N86" s="26"/>
    </row>
    <row r="87" spans="1:14" ht="68.25" customHeight="1">
      <c r="A87" s="330"/>
      <c r="B87" s="330"/>
      <c r="C87" s="330"/>
      <c r="D87" s="183"/>
      <c r="E87" s="412"/>
      <c r="F87" s="332" t="s">
        <v>519</v>
      </c>
      <c r="G87" s="405"/>
      <c r="H87" s="407"/>
      <c r="I87" s="308" t="s">
        <v>527</v>
      </c>
      <c r="M87" s="357"/>
      <c r="N87" s="11"/>
    </row>
    <row r="88" spans="1:14" ht="140.25" customHeight="1">
      <c r="A88" s="175"/>
      <c r="B88" s="175"/>
      <c r="C88" s="175"/>
      <c r="D88" s="184"/>
      <c r="E88" s="413"/>
      <c r="F88" s="332" t="s">
        <v>338</v>
      </c>
      <c r="G88" s="406"/>
      <c r="H88" s="408"/>
      <c r="I88" s="308" t="s">
        <v>528</v>
      </c>
      <c r="M88" s="358"/>
      <c r="N88" s="12"/>
    </row>
    <row r="89" spans="1:14" ht="39" customHeight="1">
      <c r="A89" s="338">
        <v>30</v>
      </c>
      <c r="B89" s="338">
        <v>2</v>
      </c>
      <c r="C89" s="338" t="s">
        <v>161</v>
      </c>
      <c r="D89" s="26"/>
      <c r="E89" s="185" t="s">
        <v>177</v>
      </c>
      <c r="F89" s="335"/>
      <c r="G89" s="401" t="s">
        <v>305</v>
      </c>
      <c r="H89" s="402"/>
      <c r="I89" s="356" t="s">
        <v>646</v>
      </c>
      <c r="J89" s="356" t="s">
        <v>529</v>
      </c>
      <c r="K89" s="356" t="s">
        <v>529</v>
      </c>
      <c r="L89" s="356" t="s">
        <v>529</v>
      </c>
      <c r="M89" s="356" t="s">
        <v>778</v>
      </c>
      <c r="N89" s="356" t="s">
        <v>783</v>
      </c>
    </row>
    <row r="90" spans="1:14" ht="34.5" customHeight="1">
      <c r="A90" s="11"/>
      <c r="B90" s="11"/>
      <c r="C90" s="11"/>
      <c r="D90" s="11"/>
      <c r="E90" s="11"/>
      <c r="F90" s="26" t="s">
        <v>530</v>
      </c>
      <c r="G90" s="345"/>
      <c r="H90" s="346"/>
      <c r="I90" s="357"/>
      <c r="J90" s="357"/>
      <c r="K90" s="357"/>
      <c r="L90" s="357"/>
      <c r="M90" s="357"/>
      <c r="N90" s="357"/>
    </row>
    <row r="91" spans="1:14" ht="105" customHeight="1">
      <c r="A91" s="10"/>
      <c r="B91" s="10"/>
      <c r="C91" s="10"/>
      <c r="D91" s="10"/>
      <c r="E91" s="11"/>
      <c r="F91" s="335" t="s">
        <v>338</v>
      </c>
      <c r="G91" s="141"/>
      <c r="H91" s="142"/>
      <c r="I91" s="357"/>
      <c r="J91" s="357"/>
      <c r="K91" s="357"/>
      <c r="L91" s="357"/>
      <c r="M91" s="357"/>
      <c r="N91" s="357"/>
    </row>
    <row r="92" spans="1:14" ht="169.5" customHeight="1">
      <c r="A92" s="12"/>
      <c r="B92" s="12"/>
      <c r="C92" s="12"/>
      <c r="D92" s="12"/>
      <c r="E92" s="12"/>
      <c r="F92" s="335" t="s">
        <v>339</v>
      </c>
      <c r="G92" s="293"/>
      <c r="H92" s="293"/>
      <c r="I92" s="358"/>
      <c r="J92" s="358"/>
      <c r="K92" s="358"/>
      <c r="L92" s="358"/>
      <c r="M92" s="358"/>
      <c r="N92" s="358"/>
    </row>
    <row r="93" spans="1:14" ht="98.25" customHeight="1">
      <c r="A93" s="353">
        <v>30</v>
      </c>
      <c r="B93" s="353">
        <v>2</v>
      </c>
      <c r="C93" s="353" t="s">
        <v>161</v>
      </c>
      <c r="D93" s="401">
        <v>1</v>
      </c>
      <c r="E93" s="8" t="s">
        <v>404</v>
      </c>
      <c r="F93" s="335" t="s">
        <v>530</v>
      </c>
      <c r="G93" s="401" t="s">
        <v>305</v>
      </c>
      <c r="H93" s="402"/>
      <c r="I93" s="335"/>
      <c r="M93" s="335"/>
      <c r="N93" s="335"/>
    </row>
    <row r="94" spans="1:14" s="2" customFormat="1" ht="103.5" customHeight="1">
      <c r="A94" s="354"/>
      <c r="B94" s="354"/>
      <c r="C94" s="354"/>
      <c r="D94" s="405"/>
      <c r="E94" s="187" t="s">
        <v>407</v>
      </c>
      <c r="F94" s="117" t="s">
        <v>352</v>
      </c>
      <c r="G94" s="405"/>
      <c r="H94" s="407"/>
      <c r="I94" s="309" t="s">
        <v>733</v>
      </c>
      <c r="J94" s="129"/>
      <c r="K94" s="129"/>
      <c r="L94" s="129"/>
      <c r="M94" s="309" t="s">
        <v>647</v>
      </c>
      <c r="N94" s="117"/>
    </row>
    <row r="95" spans="1:14" s="2" customFormat="1" ht="51">
      <c r="A95" s="354"/>
      <c r="B95" s="354"/>
      <c r="C95" s="354"/>
      <c r="D95" s="405"/>
      <c r="E95" s="191" t="s">
        <v>309</v>
      </c>
      <c r="F95" s="117" t="s">
        <v>352</v>
      </c>
      <c r="G95" s="405"/>
      <c r="H95" s="407"/>
      <c r="I95" s="309" t="s">
        <v>531</v>
      </c>
      <c r="J95" s="129"/>
      <c r="K95" s="129"/>
      <c r="L95" s="129"/>
      <c r="M95" s="309" t="s">
        <v>648</v>
      </c>
      <c r="N95" s="117"/>
    </row>
    <row r="96" spans="1:14" s="2" customFormat="1" ht="204" customHeight="1">
      <c r="A96" s="354"/>
      <c r="B96" s="354"/>
      <c r="C96" s="354"/>
      <c r="D96" s="405"/>
      <c r="E96" s="337" t="s">
        <v>353</v>
      </c>
      <c r="F96" s="117" t="s">
        <v>532</v>
      </c>
      <c r="G96" s="405"/>
      <c r="H96" s="407"/>
      <c r="I96" s="117" t="s">
        <v>533</v>
      </c>
      <c r="J96" s="129"/>
      <c r="K96" s="129"/>
      <c r="L96" s="129"/>
      <c r="M96" s="117" t="s">
        <v>649</v>
      </c>
      <c r="N96" s="117"/>
    </row>
    <row r="97" spans="1:14" s="2" customFormat="1" ht="87.75" customHeight="1">
      <c r="A97" s="354"/>
      <c r="B97" s="354"/>
      <c r="C97" s="354"/>
      <c r="D97" s="405"/>
      <c r="E97" s="130" t="s">
        <v>103</v>
      </c>
      <c r="F97" s="117" t="s">
        <v>534</v>
      </c>
      <c r="G97" s="405"/>
      <c r="H97" s="407"/>
      <c r="I97" s="117" t="s">
        <v>354</v>
      </c>
      <c r="J97" s="129"/>
      <c r="K97" s="129"/>
      <c r="L97" s="129"/>
      <c r="M97" s="117" t="s">
        <v>650</v>
      </c>
      <c r="N97" s="117"/>
    </row>
    <row r="98" spans="1:14" s="2" customFormat="1" ht="92.25" customHeight="1">
      <c r="A98" s="354"/>
      <c r="B98" s="354"/>
      <c r="C98" s="354"/>
      <c r="D98" s="405"/>
      <c r="E98" s="193" t="s">
        <v>416</v>
      </c>
      <c r="F98" s="117" t="s">
        <v>352</v>
      </c>
      <c r="G98" s="405"/>
      <c r="H98" s="407"/>
      <c r="I98" s="409" t="s">
        <v>535</v>
      </c>
      <c r="J98" s="129"/>
      <c r="K98" s="129"/>
      <c r="L98" s="129"/>
      <c r="M98" s="362" t="s">
        <v>651</v>
      </c>
      <c r="N98" s="362"/>
    </row>
    <row r="99" spans="1:14" s="2" customFormat="1" ht="56.25" customHeight="1">
      <c r="A99" s="355"/>
      <c r="B99" s="355"/>
      <c r="C99" s="355"/>
      <c r="D99" s="406"/>
      <c r="E99" s="193" t="s">
        <v>418</v>
      </c>
      <c r="F99" s="117" t="s">
        <v>352</v>
      </c>
      <c r="G99" s="406"/>
      <c r="H99" s="408"/>
      <c r="I99" s="410"/>
      <c r="J99" s="129"/>
      <c r="K99" s="129"/>
      <c r="L99" s="129"/>
      <c r="M99" s="363"/>
      <c r="N99" s="363"/>
    </row>
    <row r="100" spans="1:14" ht="211.5" customHeight="1">
      <c r="A100" s="334">
        <v>30</v>
      </c>
      <c r="B100" s="334">
        <v>2</v>
      </c>
      <c r="C100" s="334" t="s">
        <v>162</v>
      </c>
      <c r="D100" s="334"/>
      <c r="E100" s="8" t="s">
        <v>176</v>
      </c>
      <c r="F100" s="8" t="s">
        <v>381</v>
      </c>
      <c r="G100" s="368" t="s">
        <v>305</v>
      </c>
      <c r="H100" s="368"/>
      <c r="I100" s="335" t="s">
        <v>779</v>
      </c>
      <c r="J100" s="335" t="s">
        <v>536</v>
      </c>
      <c r="K100" s="335" t="s">
        <v>536</v>
      </c>
      <c r="L100" s="335" t="s">
        <v>536</v>
      </c>
      <c r="M100" s="335" t="s">
        <v>652</v>
      </c>
      <c r="N100" s="335" t="s">
        <v>584</v>
      </c>
    </row>
    <row r="101" spans="1:14" ht="79.5" customHeight="1">
      <c r="A101" s="368">
        <v>30</v>
      </c>
      <c r="B101" s="368">
        <v>2</v>
      </c>
      <c r="C101" s="368" t="s">
        <v>162</v>
      </c>
      <c r="D101" s="368">
        <v>1</v>
      </c>
      <c r="E101" s="8" t="s">
        <v>181</v>
      </c>
      <c r="F101" s="367" t="s">
        <v>381</v>
      </c>
      <c r="G101" s="368" t="s">
        <v>305</v>
      </c>
      <c r="H101" s="368"/>
      <c r="I101" s="335" t="s">
        <v>537</v>
      </c>
      <c r="M101" s="356" t="s">
        <v>654</v>
      </c>
      <c r="N101" s="353"/>
    </row>
    <row r="102" spans="1:14" s="2" customFormat="1" ht="58.5" customHeight="1">
      <c r="A102" s="368"/>
      <c r="B102" s="368"/>
      <c r="C102" s="368"/>
      <c r="D102" s="368"/>
      <c r="E102" s="130" t="s">
        <v>355</v>
      </c>
      <c r="F102" s="367"/>
      <c r="G102" s="368"/>
      <c r="H102" s="368"/>
      <c r="I102" s="117" t="s">
        <v>653</v>
      </c>
      <c r="J102" s="129"/>
      <c r="K102" s="129"/>
      <c r="L102" s="129"/>
      <c r="M102" s="358"/>
      <c r="N102" s="355"/>
    </row>
    <row r="103" spans="1:14" ht="196.5" customHeight="1">
      <c r="A103" s="338">
        <v>30</v>
      </c>
      <c r="B103" s="338">
        <v>3</v>
      </c>
      <c r="C103" s="338"/>
      <c r="D103" s="338"/>
      <c r="E103" s="332" t="s">
        <v>180</v>
      </c>
      <c r="F103" s="332" t="s">
        <v>538</v>
      </c>
      <c r="G103" s="401" t="s">
        <v>305</v>
      </c>
      <c r="H103" s="402"/>
      <c r="I103" s="338"/>
      <c r="M103" s="335"/>
      <c r="N103" s="335"/>
    </row>
    <row r="104" spans="1:14" ht="84">
      <c r="A104" s="31" t="s">
        <v>12</v>
      </c>
      <c r="B104" s="31" t="s">
        <v>108</v>
      </c>
      <c r="C104" s="31" t="s">
        <v>31</v>
      </c>
      <c r="D104" s="31"/>
      <c r="E104" s="335" t="s">
        <v>109</v>
      </c>
      <c r="F104" s="335" t="s">
        <v>539</v>
      </c>
      <c r="G104" s="368" t="s">
        <v>305</v>
      </c>
      <c r="H104" s="368"/>
      <c r="I104" s="335" t="s">
        <v>318</v>
      </c>
      <c r="M104" s="403" t="s">
        <v>655</v>
      </c>
      <c r="N104" s="353"/>
    </row>
    <row r="105" spans="1:14" ht="91.5" customHeight="1">
      <c r="A105" s="31" t="s">
        <v>12</v>
      </c>
      <c r="B105" s="31" t="s">
        <v>108</v>
      </c>
      <c r="C105" s="31" t="s">
        <v>31</v>
      </c>
      <c r="D105" s="31" t="s">
        <v>16</v>
      </c>
      <c r="E105" s="335" t="s">
        <v>111</v>
      </c>
      <c r="F105" s="335" t="s">
        <v>539</v>
      </c>
      <c r="G105" s="368" t="s">
        <v>305</v>
      </c>
      <c r="H105" s="368"/>
      <c r="I105" s="8" t="s">
        <v>318</v>
      </c>
      <c r="M105" s="404"/>
      <c r="N105" s="355"/>
    </row>
    <row r="106" spans="1:14" ht="246.75" customHeight="1">
      <c r="A106" s="31" t="s">
        <v>12</v>
      </c>
      <c r="B106" s="329" t="s">
        <v>108</v>
      </c>
      <c r="C106" s="329" t="s">
        <v>34</v>
      </c>
      <c r="D106" s="329"/>
      <c r="E106" s="152" t="s">
        <v>113</v>
      </c>
      <c r="F106" s="335" t="s">
        <v>540</v>
      </c>
      <c r="G106" s="368" t="s">
        <v>305</v>
      </c>
      <c r="H106" s="368"/>
      <c r="I106" s="151" t="s">
        <v>656</v>
      </c>
      <c r="J106" s="151" t="s">
        <v>656</v>
      </c>
      <c r="K106" s="151" t="s">
        <v>656</v>
      </c>
      <c r="L106" s="151" t="s">
        <v>656</v>
      </c>
      <c r="M106" s="151" t="s">
        <v>657</v>
      </c>
      <c r="N106" s="335"/>
    </row>
    <row r="107" spans="1:14" ht="61.5" customHeight="1">
      <c r="A107" s="31" t="s">
        <v>12</v>
      </c>
      <c r="B107" s="329" t="s">
        <v>108</v>
      </c>
      <c r="C107" s="329" t="s">
        <v>34</v>
      </c>
      <c r="D107" s="196" t="s">
        <v>18</v>
      </c>
      <c r="E107" s="152" t="s">
        <v>734</v>
      </c>
      <c r="F107" s="335" t="s">
        <v>540</v>
      </c>
      <c r="G107" s="368" t="s">
        <v>305</v>
      </c>
      <c r="H107" s="368"/>
      <c r="I107" s="343" t="s">
        <v>735</v>
      </c>
      <c r="J107" s="310"/>
      <c r="K107" s="310"/>
      <c r="L107" s="310"/>
      <c r="M107" s="151" t="s">
        <v>752</v>
      </c>
      <c r="N107" s="335"/>
    </row>
    <row r="108" spans="1:14" ht="132.75" customHeight="1">
      <c r="A108" s="31" t="s">
        <v>12</v>
      </c>
      <c r="B108" s="329" t="s">
        <v>108</v>
      </c>
      <c r="C108" s="329" t="s">
        <v>34</v>
      </c>
      <c r="D108" s="196" t="s">
        <v>16</v>
      </c>
      <c r="E108" s="152" t="s">
        <v>115</v>
      </c>
      <c r="F108" s="335" t="s">
        <v>540</v>
      </c>
      <c r="G108" s="368" t="s">
        <v>305</v>
      </c>
      <c r="H108" s="368"/>
      <c r="I108" s="343" t="s">
        <v>541</v>
      </c>
      <c r="M108" s="335" t="s">
        <v>658</v>
      </c>
      <c r="N108" s="335"/>
    </row>
    <row r="109" spans="1:14" ht="74.25" customHeight="1">
      <c r="A109" s="31" t="s">
        <v>12</v>
      </c>
      <c r="B109" s="329" t="s">
        <v>108</v>
      </c>
      <c r="C109" s="329" t="s">
        <v>34</v>
      </c>
      <c r="D109" s="196" t="s">
        <v>21</v>
      </c>
      <c r="E109" s="152" t="s">
        <v>421</v>
      </c>
      <c r="F109" s="335" t="s">
        <v>540</v>
      </c>
      <c r="G109" s="368" t="s">
        <v>305</v>
      </c>
      <c r="H109" s="368"/>
      <c r="I109" s="151" t="s">
        <v>542</v>
      </c>
      <c r="M109" s="344" t="s">
        <v>659</v>
      </c>
      <c r="N109" s="335"/>
    </row>
    <row r="110" spans="1:14" ht="228">
      <c r="A110" s="31" t="s">
        <v>12</v>
      </c>
      <c r="B110" s="329" t="s">
        <v>108</v>
      </c>
      <c r="C110" s="329" t="s">
        <v>38</v>
      </c>
      <c r="D110" s="329"/>
      <c r="E110" s="335" t="s">
        <v>117</v>
      </c>
      <c r="F110" s="332" t="s">
        <v>543</v>
      </c>
      <c r="G110" s="353" t="s">
        <v>305</v>
      </c>
      <c r="H110" s="353"/>
      <c r="I110" s="335" t="s">
        <v>544</v>
      </c>
      <c r="M110" s="335" t="s">
        <v>694</v>
      </c>
      <c r="N110" s="335"/>
    </row>
    <row r="111" spans="1:14" ht="165" customHeight="1">
      <c r="A111" s="329" t="s">
        <v>12</v>
      </c>
      <c r="B111" s="329" t="s">
        <v>108</v>
      </c>
      <c r="C111" s="329" t="s">
        <v>38</v>
      </c>
      <c r="D111" s="329" t="s">
        <v>18</v>
      </c>
      <c r="E111" s="335" t="s">
        <v>119</v>
      </c>
      <c r="F111" s="332" t="s">
        <v>545</v>
      </c>
      <c r="G111" s="353" t="s">
        <v>305</v>
      </c>
      <c r="H111" s="353"/>
      <c r="I111" s="335" t="s">
        <v>546</v>
      </c>
      <c r="M111" s="335"/>
      <c r="N111" s="335"/>
    </row>
    <row r="112" spans="1:14" s="2" customFormat="1" ht="120">
      <c r="A112" s="10"/>
      <c r="B112" s="121"/>
      <c r="C112" s="121"/>
      <c r="D112" s="121"/>
      <c r="E112" s="122" t="s">
        <v>319</v>
      </c>
      <c r="F112" s="131"/>
      <c r="G112" s="311"/>
      <c r="H112" s="312"/>
      <c r="I112" s="122" t="s">
        <v>320</v>
      </c>
      <c r="J112" s="129"/>
      <c r="K112" s="129"/>
      <c r="L112" s="129"/>
      <c r="M112" s="117" t="s">
        <v>688</v>
      </c>
      <c r="N112" s="117" t="s">
        <v>689</v>
      </c>
    </row>
    <row r="113" spans="1:14" s="2" customFormat="1" ht="90" customHeight="1">
      <c r="A113" s="123"/>
      <c r="B113" s="124"/>
      <c r="C113" s="118"/>
      <c r="D113" s="119"/>
      <c r="E113" s="120" t="s">
        <v>321</v>
      </c>
      <c r="F113" s="131"/>
      <c r="G113" s="311"/>
      <c r="H113" s="312"/>
      <c r="I113" s="120" t="s">
        <v>322</v>
      </c>
      <c r="J113" s="129"/>
      <c r="K113" s="129"/>
      <c r="L113" s="129"/>
      <c r="M113" s="117" t="s">
        <v>690</v>
      </c>
      <c r="N113" s="117"/>
    </row>
    <row r="114" spans="1:14" s="2" customFormat="1" ht="139.5" customHeight="1">
      <c r="A114" s="123"/>
      <c r="B114" s="124"/>
      <c r="C114" s="118"/>
      <c r="D114" s="119"/>
      <c r="E114" s="120" t="s">
        <v>323</v>
      </c>
      <c r="F114" s="131"/>
      <c r="G114" s="311"/>
      <c r="H114" s="312"/>
      <c r="I114" s="120" t="s">
        <v>324</v>
      </c>
      <c r="J114" s="129"/>
      <c r="K114" s="129"/>
      <c r="L114" s="129"/>
      <c r="M114" s="117" t="s">
        <v>691</v>
      </c>
      <c r="N114" s="117" t="s">
        <v>689</v>
      </c>
    </row>
    <row r="115" spans="1:14" s="2" customFormat="1" ht="25.5" customHeight="1">
      <c r="A115" s="123"/>
      <c r="B115" s="124"/>
      <c r="C115" s="118"/>
      <c r="D115" s="119"/>
      <c r="E115" s="120" t="s">
        <v>325</v>
      </c>
      <c r="F115" s="131"/>
      <c r="G115" s="311"/>
      <c r="H115" s="312"/>
      <c r="I115" s="120" t="s">
        <v>326</v>
      </c>
      <c r="J115" s="129"/>
      <c r="K115" s="129"/>
      <c r="L115" s="129"/>
      <c r="M115" s="117" t="s">
        <v>692</v>
      </c>
      <c r="N115" s="117"/>
    </row>
    <row r="116" spans="1:14" s="2" customFormat="1" ht="48">
      <c r="A116" s="10"/>
      <c r="B116" s="121"/>
      <c r="C116" s="119"/>
      <c r="D116" s="119"/>
      <c r="E116" s="203" t="s">
        <v>423</v>
      </c>
      <c r="F116" s="131"/>
      <c r="G116" s="311"/>
      <c r="H116" s="312"/>
      <c r="I116" s="203" t="s">
        <v>547</v>
      </c>
      <c r="J116" s="129"/>
      <c r="K116" s="129"/>
      <c r="L116" s="129"/>
      <c r="M116" s="117" t="s">
        <v>693</v>
      </c>
      <c r="N116" s="117"/>
    </row>
    <row r="117" spans="1:14" s="2" customFormat="1" ht="117.75" customHeight="1">
      <c r="A117" s="204" t="s">
        <v>12</v>
      </c>
      <c r="B117" s="204" t="s">
        <v>108</v>
      </c>
      <c r="C117" s="31" t="s">
        <v>44</v>
      </c>
      <c r="D117" s="31"/>
      <c r="E117" s="152" t="s">
        <v>424</v>
      </c>
      <c r="F117" s="335" t="s">
        <v>540</v>
      </c>
      <c r="G117" s="397" t="s">
        <v>305</v>
      </c>
      <c r="H117" s="398"/>
      <c r="I117" s="151" t="s">
        <v>548</v>
      </c>
      <c r="J117" s="129"/>
      <c r="K117" s="129"/>
      <c r="L117" s="129"/>
      <c r="M117" s="294" t="s">
        <v>661</v>
      </c>
      <c r="N117" s="117"/>
    </row>
    <row r="118" spans="1:14" s="2" customFormat="1" ht="102" customHeight="1">
      <c r="A118" s="204" t="s">
        <v>12</v>
      </c>
      <c r="B118" s="204" t="s">
        <v>108</v>
      </c>
      <c r="C118" s="31" t="s">
        <v>44</v>
      </c>
      <c r="D118" s="31" t="s">
        <v>18</v>
      </c>
      <c r="E118" s="152" t="s">
        <v>123</v>
      </c>
      <c r="F118" s="335" t="s">
        <v>540</v>
      </c>
      <c r="G118" s="397" t="s">
        <v>305</v>
      </c>
      <c r="H118" s="398"/>
      <c r="I118" s="151" t="s">
        <v>549</v>
      </c>
      <c r="J118" s="129"/>
      <c r="K118" s="129"/>
      <c r="L118" s="129"/>
      <c r="M118" s="294" t="s">
        <v>660</v>
      </c>
      <c r="N118" s="117"/>
    </row>
    <row r="119" spans="1:14" ht="401.25" customHeight="1">
      <c r="A119" s="31" t="s">
        <v>12</v>
      </c>
      <c r="B119" s="31" t="s">
        <v>108</v>
      </c>
      <c r="C119" s="31" t="s">
        <v>49</v>
      </c>
      <c r="D119" s="31"/>
      <c r="E119" s="335" t="s">
        <v>125</v>
      </c>
      <c r="F119" s="335" t="s">
        <v>550</v>
      </c>
      <c r="G119" s="397" t="s">
        <v>305</v>
      </c>
      <c r="H119" s="398"/>
      <c r="I119" s="335" t="s">
        <v>551</v>
      </c>
      <c r="J119" s="335" t="s">
        <v>551</v>
      </c>
      <c r="K119" s="335" t="s">
        <v>551</v>
      </c>
      <c r="L119" s="335" t="s">
        <v>551</v>
      </c>
      <c r="M119" s="335" t="s">
        <v>662</v>
      </c>
      <c r="N119" s="335"/>
    </row>
    <row r="120" spans="1:14" ht="211.5" customHeight="1">
      <c r="A120" s="31" t="s">
        <v>12</v>
      </c>
      <c r="B120" s="31" t="s">
        <v>108</v>
      </c>
      <c r="C120" s="31" t="s">
        <v>49</v>
      </c>
      <c r="D120" s="31" t="s">
        <v>18</v>
      </c>
      <c r="E120" s="335" t="s">
        <v>127</v>
      </c>
      <c r="F120" s="335" t="s">
        <v>552</v>
      </c>
      <c r="G120" s="397" t="s">
        <v>305</v>
      </c>
      <c r="H120" s="398"/>
      <c r="I120" s="335" t="s">
        <v>663</v>
      </c>
      <c r="M120" s="335" t="s">
        <v>664</v>
      </c>
      <c r="N120" s="335"/>
    </row>
    <row r="121" spans="1:14" ht="409.5" customHeight="1">
      <c r="A121" s="31" t="s">
        <v>12</v>
      </c>
      <c r="B121" s="31" t="s">
        <v>108</v>
      </c>
      <c r="C121" s="31" t="s">
        <v>52</v>
      </c>
      <c r="D121" s="31"/>
      <c r="E121" s="152" t="s">
        <v>426</v>
      </c>
      <c r="F121" s="332"/>
      <c r="G121" s="397" t="s">
        <v>305</v>
      </c>
      <c r="H121" s="398"/>
      <c r="I121" s="332" t="s">
        <v>736</v>
      </c>
      <c r="J121" s="332" t="s">
        <v>553</v>
      </c>
      <c r="K121" s="332" t="s">
        <v>553</v>
      </c>
      <c r="L121" s="332" t="s">
        <v>553</v>
      </c>
      <c r="M121" s="332" t="s">
        <v>780</v>
      </c>
      <c r="N121" s="335"/>
    </row>
    <row r="122" spans="1:14" ht="318.75" customHeight="1">
      <c r="A122" s="31" t="s">
        <v>12</v>
      </c>
      <c r="B122" s="31" t="s">
        <v>108</v>
      </c>
      <c r="C122" s="31" t="s">
        <v>52</v>
      </c>
      <c r="D122" s="31" t="s">
        <v>18</v>
      </c>
      <c r="E122" s="206" t="s">
        <v>428</v>
      </c>
      <c r="F122" s="332" t="s">
        <v>554</v>
      </c>
      <c r="G122" s="397" t="s">
        <v>305</v>
      </c>
      <c r="H122" s="398"/>
      <c r="I122" s="332" t="s">
        <v>555</v>
      </c>
      <c r="M122" s="335" t="s">
        <v>665</v>
      </c>
      <c r="N122" s="335"/>
    </row>
    <row r="123" spans="1:14" ht="308.25" customHeight="1">
      <c r="A123" s="31" t="s">
        <v>12</v>
      </c>
      <c r="B123" s="31" t="s">
        <v>108</v>
      </c>
      <c r="C123" s="31" t="s">
        <v>55</v>
      </c>
      <c r="D123" s="31"/>
      <c r="E123" s="206" t="s">
        <v>739</v>
      </c>
      <c r="F123" s="313" t="s">
        <v>738</v>
      </c>
      <c r="G123" s="397" t="s">
        <v>305</v>
      </c>
      <c r="H123" s="398"/>
      <c r="I123" s="332" t="s">
        <v>742</v>
      </c>
      <c r="M123" s="335" t="s">
        <v>755</v>
      </c>
      <c r="N123" s="335"/>
    </row>
    <row r="124" spans="1:14" ht="129" customHeight="1">
      <c r="A124" s="31" t="s">
        <v>12</v>
      </c>
      <c r="B124" s="31" t="s">
        <v>108</v>
      </c>
      <c r="C124" s="31" t="s">
        <v>737</v>
      </c>
      <c r="D124" s="31"/>
      <c r="E124" s="206" t="s">
        <v>740</v>
      </c>
      <c r="F124" s="313" t="s">
        <v>738</v>
      </c>
      <c r="G124" s="397" t="s">
        <v>305</v>
      </c>
      <c r="H124" s="398"/>
      <c r="I124" s="332" t="s">
        <v>743</v>
      </c>
      <c r="M124" s="335" t="s">
        <v>756</v>
      </c>
      <c r="N124" s="335"/>
    </row>
    <row r="125" spans="1:14" ht="89.25" customHeight="1">
      <c r="A125" s="31" t="s">
        <v>12</v>
      </c>
      <c r="B125" s="31" t="s">
        <v>108</v>
      </c>
      <c r="C125" s="31" t="s">
        <v>58</v>
      </c>
      <c r="D125" s="31"/>
      <c r="E125" s="206" t="s">
        <v>741</v>
      </c>
      <c r="F125" s="313" t="s">
        <v>738</v>
      </c>
      <c r="G125" s="397" t="s">
        <v>305</v>
      </c>
      <c r="H125" s="398"/>
      <c r="I125" s="332" t="s">
        <v>744</v>
      </c>
      <c r="M125" s="332" t="s">
        <v>757</v>
      </c>
      <c r="N125" s="335"/>
    </row>
    <row r="126" spans="1:14" ht="17.25" customHeight="1">
      <c r="A126" s="334">
        <v>30</v>
      </c>
      <c r="B126" s="334">
        <v>3</v>
      </c>
      <c r="C126" s="334" t="s">
        <v>162</v>
      </c>
      <c r="D126" s="8"/>
      <c r="E126" s="8" t="s">
        <v>176</v>
      </c>
      <c r="F126" s="367" t="s">
        <v>738</v>
      </c>
      <c r="G126" s="368" t="s">
        <v>305</v>
      </c>
      <c r="H126" s="368"/>
      <c r="I126" s="367" t="s">
        <v>745</v>
      </c>
      <c r="J126" s="399" t="s">
        <v>746</v>
      </c>
      <c r="K126" s="400"/>
      <c r="L126" s="399" t="s">
        <v>360</v>
      </c>
      <c r="M126" s="356" t="s">
        <v>626</v>
      </c>
      <c r="N126" s="353"/>
    </row>
    <row r="127" spans="1:14" ht="76.5" customHeight="1">
      <c r="A127" s="368">
        <v>30</v>
      </c>
      <c r="B127" s="368">
        <v>3</v>
      </c>
      <c r="C127" s="368" t="s">
        <v>162</v>
      </c>
      <c r="D127" s="368">
        <v>1</v>
      </c>
      <c r="E127" s="8" t="s">
        <v>747</v>
      </c>
      <c r="F127" s="367"/>
      <c r="G127" s="368"/>
      <c r="H127" s="368"/>
      <c r="I127" s="367"/>
      <c r="J127" s="399"/>
      <c r="K127" s="400"/>
      <c r="L127" s="399"/>
      <c r="M127" s="358"/>
      <c r="N127" s="355"/>
    </row>
    <row r="128" spans="1:14" s="2" customFormat="1" ht="96" customHeight="1">
      <c r="A128" s="368"/>
      <c r="B128" s="368"/>
      <c r="C128" s="368"/>
      <c r="D128" s="368"/>
      <c r="E128" s="130" t="s">
        <v>748</v>
      </c>
      <c r="F128" s="367"/>
      <c r="G128" s="368"/>
      <c r="H128" s="368"/>
      <c r="I128" s="117" t="s">
        <v>749</v>
      </c>
      <c r="J128" s="291" t="s">
        <v>750</v>
      </c>
      <c r="K128" s="291"/>
      <c r="L128" s="291" t="s">
        <v>360</v>
      </c>
      <c r="M128" s="117" t="s">
        <v>754</v>
      </c>
      <c r="N128" s="117"/>
    </row>
    <row r="129" spans="1:14" ht="126" customHeight="1">
      <c r="A129" s="31" t="s">
        <v>12</v>
      </c>
      <c r="B129" s="31" t="s">
        <v>129</v>
      </c>
      <c r="C129" s="31"/>
      <c r="D129" s="30"/>
      <c r="E129" s="335" t="s">
        <v>168</v>
      </c>
      <c r="F129" s="335" t="s">
        <v>556</v>
      </c>
      <c r="G129" s="397" t="s">
        <v>305</v>
      </c>
      <c r="H129" s="398"/>
      <c r="I129" s="335"/>
      <c r="M129" s="335"/>
      <c r="N129" s="335"/>
    </row>
    <row r="130" spans="1:14" ht="194.25" customHeight="1">
      <c r="A130" s="31" t="s">
        <v>12</v>
      </c>
      <c r="B130" s="31" t="s">
        <v>129</v>
      </c>
      <c r="C130" s="31" t="s">
        <v>18</v>
      </c>
      <c r="D130" s="30"/>
      <c r="E130" s="335" t="s">
        <v>130</v>
      </c>
      <c r="F130" s="335" t="s">
        <v>557</v>
      </c>
      <c r="G130" s="397" t="s">
        <v>305</v>
      </c>
      <c r="H130" s="398"/>
      <c r="I130" s="335" t="s">
        <v>666</v>
      </c>
      <c r="J130" s="335" t="s">
        <v>666</v>
      </c>
      <c r="K130" s="335" t="s">
        <v>666</v>
      </c>
      <c r="L130" s="335" t="s">
        <v>666</v>
      </c>
      <c r="M130" s="151" t="s">
        <v>781</v>
      </c>
      <c r="N130" s="335"/>
    </row>
    <row r="131" spans="1:14" ht="88.5" customHeight="1">
      <c r="A131" s="31" t="s">
        <v>12</v>
      </c>
      <c r="B131" s="31" t="s">
        <v>129</v>
      </c>
      <c r="C131" s="31" t="s">
        <v>18</v>
      </c>
      <c r="D131" s="31" t="s">
        <v>18</v>
      </c>
      <c r="E131" s="335" t="s">
        <v>132</v>
      </c>
      <c r="F131" s="335" t="s">
        <v>558</v>
      </c>
      <c r="G131" s="397" t="s">
        <v>305</v>
      </c>
      <c r="H131" s="398"/>
      <c r="I131" s="335" t="s">
        <v>327</v>
      </c>
      <c r="M131" s="314" t="s">
        <v>667</v>
      </c>
      <c r="N131" s="335"/>
    </row>
    <row r="132" spans="1:14" ht="116.25" customHeight="1">
      <c r="A132" s="31" t="s">
        <v>12</v>
      </c>
      <c r="B132" s="31" t="s">
        <v>129</v>
      </c>
      <c r="C132" s="31" t="s">
        <v>18</v>
      </c>
      <c r="D132" s="31" t="s">
        <v>21</v>
      </c>
      <c r="E132" s="207" t="s">
        <v>431</v>
      </c>
      <c r="F132" s="335" t="s">
        <v>558</v>
      </c>
      <c r="G132" s="397" t="s">
        <v>305</v>
      </c>
      <c r="H132" s="398"/>
      <c r="I132" s="315" t="s">
        <v>559</v>
      </c>
      <c r="J132" s="315" t="s">
        <v>559</v>
      </c>
      <c r="K132" s="315" t="s">
        <v>559</v>
      </c>
      <c r="L132" s="315" t="s">
        <v>559</v>
      </c>
      <c r="M132" s="315" t="s">
        <v>668</v>
      </c>
      <c r="N132" s="335"/>
    </row>
    <row r="133" spans="1:14" ht="123.75" customHeight="1">
      <c r="A133" s="31" t="s">
        <v>12</v>
      </c>
      <c r="B133" s="31" t="s">
        <v>129</v>
      </c>
      <c r="C133" s="31" t="s">
        <v>16</v>
      </c>
      <c r="D133" s="31"/>
      <c r="E133" s="335" t="s">
        <v>134</v>
      </c>
      <c r="F133" s="335" t="s">
        <v>558</v>
      </c>
      <c r="G133" s="397" t="s">
        <v>305</v>
      </c>
      <c r="H133" s="398"/>
      <c r="I133" s="335" t="s">
        <v>560</v>
      </c>
      <c r="M133" s="295" t="s">
        <v>782</v>
      </c>
      <c r="N133" s="335"/>
    </row>
    <row r="134" spans="1:14" ht="48" customHeight="1">
      <c r="A134" s="31" t="s">
        <v>12</v>
      </c>
      <c r="B134" s="31" t="s">
        <v>129</v>
      </c>
      <c r="C134" s="31" t="s">
        <v>16</v>
      </c>
      <c r="D134" s="31" t="s">
        <v>18</v>
      </c>
      <c r="E134" s="335" t="s">
        <v>136</v>
      </c>
      <c r="F134" s="335" t="s">
        <v>558</v>
      </c>
      <c r="G134" s="397" t="s">
        <v>305</v>
      </c>
      <c r="H134" s="398"/>
      <c r="I134" s="356" t="s">
        <v>328</v>
      </c>
      <c r="M134" s="356" t="s">
        <v>669</v>
      </c>
      <c r="N134" s="353"/>
    </row>
    <row r="135" spans="1:14" ht="62.25" customHeight="1">
      <c r="A135" s="31" t="s">
        <v>12</v>
      </c>
      <c r="B135" s="31" t="s">
        <v>129</v>
      </c>
      <c r="C135" s="31" t="s">
        <v>16</v>
      </c>
      <c r="D135" s="31" t="s">
        <v>16</v>
      </c>
      <c r="E135" s="335" t="s">
        <v>434</v>
      </c>
      <c r="F135" s="335" t="s">
        <v>558</v>
      </c>
      <c r="G135" s="397" t="s">
        <v>305</v>
      </c>
      <c r="H135" s="398"/>
      <c r="I135" s="358"/>
      <c r="M135" s="358"/>
      <c r="N135" s="355"/>
    </row>
    <row r="136" spans="1:14" ht="132">
      <c r="A136" s="31" t="s">
        <v>12</v>
      </c>
      <c r="B136" s="31" t="s">
        <v>129</v>
      </c>
      <c r="C136" s="31" t="s">
        <v>21</v>
      </c>
      <c r="D136" s="30"/>
      <c r="E136" s="335" t="s">
        <v>156</v>
      </c>
      <c r="F136" s="335" t="s">
        <v>561</v>
      </c>
      <c r="G136" s="397" t="s">
        <v>305</v>
      </c>
      <c r="H136" s="398"/>
      <c r="I136" s="335" t="s">
        <v>356</v>
      </c>
      <c r="M136" s="295" t="s">
        <v>782</v>
      </c>
      <c r="N136" s="335"/>
    </row>
    <row r="137" spans="1:14" ht="192">
      <c r="A137" s="31" t="s">
        <v>12</v>
      </c>
      <c r="B137" s="31" t="s">
        <v>129</v>
      </c>
      <c r="C137" s="31" t="s">
        <v>21</v>
      </c>
      <c r="D137" s="31" t="s">
        <v>18</v>
      </c>
      <c r="E137" s="335" t="s">
        <v>139</v>
      </c>
      <c r="F137" s="335" t="s">
        <v>561</v>
      </c>
      <c r="G137" s="397" t="s">
        <v>305</v>
      </c>
      <c r="H137" s="398"/>
      <c r="I137" s="335" t="s">
        <v>329</v>
      </c>
      <c r="M137" s="296" t="s">
        <v>670</v>
      </c>
      <c r="N137" s="335"/>
    </row>
    <row r="138" spans="1:14" ht="68.25" customHeight="1">
      <c r="A138" s="31" t="s">
        <v>12</v>
      </c>
      <c r="B138" s="31" t="s">
        <v>129</v>
      </c>
      <c r="C138" s="31" t="s">
        <v>28</v>
      </c>
      <c r="D138" s="31"/>
      <c r="E138" s="335" t="s">
        <v>141</v>
      </c>
      <c r="F138" s="335" t="s">
        <v>562</v>
      </c>
      <c r="G138" s="397" t="s">
        <v>305</v>
      </c>
      <c r="H138" s="398"/>
      <c r="I138" s="335" t="s">
        <v>330</v>
      </c>
      <c r="M138" s="151" t="s">
        <v>671</v>
      </c>
      <c r="N138" s="335"/>
    </row>
    <row r="139" spans="1:14" ht="60">
      <c r="A139" s="31" t="s">
        <v>12</v>
      </c>
      <c r="B139" s="31" t="s">
        <v>129</v>
      </c>
      <c r="C139" s="31" t="s">
        <v>28</v>
      </c>
      <c r="D139" s="31" t="s">
        <v>16</v>
      </c>
      <c r="E139" s="335" t="s">
        <v>143</v>
      </c>
      <c r="F139" s="335" t="s">
        <v>562</v>
      </c>
      <c r="G139" s="397" t="s">
        <v>305</v>
      </c>
      <c r="H139" s="398"/>
      <c r="I139" s="335" t="s">
        <v>331</v>
      </c>
      <c r="M139" s="151" t="s">
        <v>672</v>
      </c>
      <c r="N139" s="335"/>
    </row>
    <row r="140" spans="1:14" ht="68.25" customHeight="1">
      <c r="A140" s="31" t="s">
        <v>12</v>
      </c>
      <c r="B140" s="31" t="s">
        <v>129</v>
      </c>
      <c r="C140" s="31" t="s">
        <v>31</v>
      </c>
      <c r="D140" s="31"/>
      <c r="E140" s="335" t="s">
        <v>144</v>
      </c>
      <c r="F140" s="335" t="s">
        <v>682</v>
      </c>
      <c r="G140" s="397" t="s">
        <v>305</v>
      </c>
      <c r="H140" s="398"/>
      <c r="I140" s="335" t="s">
        <v>332</v>
      </c>
      <c r="M140" s="8" t="s">
        <v>684</v>
      </c>
      <c r="N140" s="8"/>
    </row>
    <row r="141" spans="1:14" ht="59.25" customHeight="1">
      <c r="A141" s="31" t="s">
        <v>12</v>
      </c>
      <c r="B141" s="31" t="s">
        <v>129</v>
      </c>
      <c r="C141" s="31" t="s">
        <v>31</v>
      </c>
      <c r="D141" s="31" t="s">
        <v>18</v>
      </c>
      <c r="E141" s="335" t="s">
        <v>151</v>
      </c>
      <c r="F141" s="335" t="s">
        <v>685</v>
      </c>
      <c r="G141" s="397" t="s">
        <v>305</v>
      </c>
      <c r="H141" s="398"/>
      <c r="I141" s="335" t="s">
        <v>332</v>
      </c>
      <c r="M141" s="347" t="s">
        <v>758</v>
      </c>
      <c r="N141" s="8"/>
    </row>
    <row r="142" spans="1:14" s="2" customFormat="1" ht="279.75" customHeight="1">
      <c r="A142" s="31" t="s">
        <v>12</v>
      </c>
      <c r="B142" s="31" t="s">
        <v>129</v>
      </c>
      <c r="C142" s="31" t="s">
        <v>31</v>
      </c>
      <c r="D142" s="31" t="s">
        <v>16</v>
      </c>
      <c r="E142" s="335" t="s">
        <v>147</v>
      </c>
      <c r="F142" s="335" t="s">
        <v>681</v>
      </c>
      <c r="G142" s="397" t="s">
        <v>305</v>
      </c>
      <c r="H142" s="398"/>
      <c r="I142" s="335" t="s">
        <v>357</v>
      </c>
      <c r="J142" s="129"/>
      <c r="K142" s="129"/>
      <c r="L142" s="129"/>
      <c r="M142" s="8" t="s">
        <v>679</v>
      </c>
      <c r="N142" s="8"/>
    </row>
    <row r="143" spans="1:14" s="2" customFormat="1" ht="175.5" customHeight="1">
      <c r="A143" s="31" t="s">
        <v>12</v>
      </c>
      <c r="B143" s="31" t="s">
        <v>129</v>
      </c>
      <c r="C143" s="31" t="s">
        <v>31</v>
      </c>
      <c r="D143" s="31" t="s">
        <v>21</v>
      </c>
      <c r="E143" s="207" t="s">
        <v>438</v>
      </c>
      <c r="F143" s="335" t="s">
        <v>678</v>
      </c>
      <c r="G143" s="397" t="s">
        <v>305</v>
      </c>
      <c r="H143" s="398"/>
      <c r="I143" s="151" t="s">
        <v>563</v>
      </c>
      <c r="J143" s="129"/>
      <c r="K143" s="129"/>
      <c r="L143" s="129"/>
      <c r="M143" s="316" t="s">
        <v>695</v>
      </c>
      <c r="N143" s="8"/>
    </row>
    <row r="144" spans="1:14" s="2" customFormat="1" ht="148.5" customHeight="1">
      <c r="A144" s="31" t="s">
        <v>12</v>
      </c>
      <c r="B144" s="31" t="s">
        <v>129</v>
      </c>
      <c r="C144" s="31" t="s">
        <v>31</v>
      </c>
      <c r="D144" s="31" t="s">
        <v>28</v>
      </c>
      <c r="E144" s="169" t="s">
        <v>439</v>
      </c>
      <c r="F144" s="335" t="s">
        <v>678</v>
      </c>
      <c r="G144" s="397" t="s">
        <v>305</v>
      </c>
      <c r="H144" s="398"/>
      <c r="I144" s="151" t="s">
        <v>564</v>
      </c>
      <c r="J144" s="129"/>
      <c r="K144" s="129"/>
      <c r="L144" s="129"/>
      <c r="M144" s="317" t="s">
        <v>696</v>
      </c>
      <c r="N144" s="8"/>
    </row>
    <row r="145" spans="1:14" s="2" customFormat="1" ht="172.5" customHeight="1">
      <c r="A145" s="31" t="s">
        <v>12</v>
      </c>
      <c r="B145" s="31" t="s">
        <v>129</v>
      </c>
      <c r="C145" s="31" t="s">
        <v>31</v>
      </c>
      <c r="D145" s="31" t="s">
        <v>31</v>
      </c>
      <c r="E145" s="169" t="s">
        <v>440</v>
      </c>
      <c r="F145" s="335" t="s">
        <v>678</v>
      </c>
      <c r="G145" s="397" t="s">
        <v>305</v>
      </c>
      <c r="H145" s="398"/>
      <c r="I145" s="151" t="s">
        <v>565</v>
      </c>
      <c r="J145" s="129"/>
      <c r="K145" s="129"/>
      <c r="L145" s="129"/>
      <c r="M145" s="8" t="s">
        <v>751</v>
      </c>
      <c r="N145" s="8"/>
    </row>
    <row r="146" spans="1:14" ht="101.25" customHeight="1">
      <c r="A146" s="31" t="s">
        <v>12</v>
      </c>
      <c r="B146" s="31" t="s">
        <v>129</v>
      </c>
      <c r="C146" s="31" t="s">
        <v>34</v>
      </c>
      <c r="D146" s="31"/>
      <c r="E146" s="335" t="s">
        <v>441</v>
      </c>
      <c r="F146" s="335" t="s">
        <v>683</v>
      </c>
      <c r="G146" s="397" t="s">
        <v>305</v>
      </c>
      <c r="H146" s="398"/>
      <c r="I146" s="335"/>
      <c r="M146" s="296" t="s">
        <v>675</v>
      </c>
      <c r="N146" s="335"/>
    </row>
    <row r="147" spans="1:14" ht="70.5" customHeight="1">
      <c r="A147" s="31" t="s">
        <v>12</v>
      </c>
      <c r="B147" s="31" t="s">
        <v>129</v>
      </c>
      <c r="C147" s="31" t="s">
        <v>41</v>
      </c>
      <c r="D147" s="31"/>
      <c r="E147" s="335" t="s">
        <v>152</v>
      </c>
      <c r="F147" s="335" t="s">
        <v>566</v>
      </c>
      <c r="G147" s="397" t="s">
        <v>305</v>
      </c>
      <c r="H147" s="398"/>
      <c r="I147" s="335" t="s">
        <v>673</v>
      </c>
      <c r="M147" s="151" t="s">
        <v>676</v>
      </c>
      <c r="N147" s="335"/>
    </row>
    <row r="148" spans="1:14" ht="60">
      <c r="A148" s="31" t="s">
        <v>12</v>
      </c>
      <c r="B148" s="31" t="s">
        <v>129</v>
      </c>
      <c r="C148" s="31" t="s">
        <v>44</v>
      </c>
      <c r="D148" s="31"/>
      <c r="E148" s="335" t="s">
        <v>157</v>
      </c>
      <c r="F148" s="335" t="s">
        <v>683</v>
      </c>
      <c r="G148" s="397" t="s">
        <v>305</v>
      </c>
      <c r="H148" s="398"/>
      <c r="I148" s="335" t="s">
        <v>674</v>
      </c>
      <c r="M148" s="151" t="s">
        <v>677</v>
      </c>
      <c r="N148" s="335"/>
    </row>
    <row r="149" spans="1:14">
      <c r="A149" s="14"/>
      <c r="B149" s="14"/>
      <c r="C149" s="14"/>
      <c r="D149" s="14"/>
      <c r="E149" s="15"/>
      <c r="F149" s="15"/>
      <c r="G149" s="318"/>
      <c r="H149" s="318"/>
      <c r="I149" s="15"/>
    </row>
    <row r="150" spans="1:14">
      <c r="A150" s="24"/>
      <c r="B150" s="24"/>
      <c r="C150" s="24"/>
      <c r="D150" s="24"/>
      <c r="E150" s="24"/>
      <c r="F150" s="24"/>
      <c r="G150" s="209"/>
      <c r="H150" s="209"/>
      <c r="I150" s="24"/>
    </row>
    <row r="151" spans="1:14">
      <c r="A151" s="14"/>
      <c r="B151" s="14"/>
      <c r="C151" s="14"/>
      <c r="D151" s="14"/>
      <c r="E151" s="15"/>
      <c r="F151" s="15"/>
      <c r="G151" s="318"/>
      <c r="H151" s="318"/>
      <c r="I151" s="15"/>
    </row>
    <row r="152" spans="1:14">
      <c r="A152" s="14"/>
      <c r="B152" s="14"/>
      <c r="C152" s="14"/>
      <c r="D152" s="14"/>
      <c r="E152" s="15"/>
      <c r="F152" s="15"/>
      <c r="G152" s="318"/>
      <c r="H152" s="318"/>
      <c r="I152" s="15"/>
    </row>
  </sheetData>
  <autoFilter ref="A8:M148"/>
  <mergeCells count="188">
    <mergeCell ref="A3:N3"/>
    <mergeCell ref="A4:N4"/>
    <mergeCell ref="A5:I5"/>
    <mergeCell ref="A6:I6"/>
    <mergeCell ref="A7:D7"/>
    <mergeCell ref="E7:E8"/>
    <mergeCell ref="F7:F8"/>
    <mergeCell ref="I7:I8"/>
    <mergeCell ref="M7:M8"/>
    <mergeCell ref="N7:N8"/>
    <mergeCell ref="A16:A18"/>
    <mergeCell ref="B16:B18"/>
    <mergeCell ref="C16:C18"/>
    <mergeCell ref="D16:D18"/>
    <mergeCell ref="E16:E18"/>
    <mergeCell ref="A9:A15"/>
    <mergeCell ref="B9:B15"/>
    <mergeCell ref="C9:C15"/>
    <mergeCell ref="D9:D15"/>
    <mergeCell ref="E9:E15"/>
    <mergeCell ref="F16:F18"/>
    <mergeCell ref="G16:H18"/>
    <mergeCell ref="I16:I18"/>
    <mergeCell ref="M16:M18"/>
    <mergeCell ref="N16:N18"/>
    <mergeCell ref="G19:H19"/>
    <mergeCell ref="M9:M15"/>
    <mergeCell ref="N9:N15"/>
    <mergeCell ref="F10:F11"/>
    <mergeCell ref="I10:I11"/>
    <mergeCell ref="F12:F13"/>
    <mergeCell ref="G9:H15"/>
    <mergeCell ref="G26:H26"/>
    <mergeCell ref="G27:H27"/>
    <mergeCell ref="G28:H28"/>
    <mergeCell ref="G29:H29"/>
    <mergeCell ref="G30:H30"/>
    <mergeCell ref="G31:H31"/>
    <mergeCell ref="G20:H20"/>
    <mergeCell ref="G21:H21"/>
    <mergeCell ref="G22:H22"/>
    <mergeCell ref="G23:H23"/>
    <mergeCell ref="G24:H24"/>
    <mergeCell ref="G25:H25"/>
    <mergeCell ref="G38:H38"/>
    <mergeCell ref="G39:H39"/>
    <mergeCell ref="G40:H40"/>
    <mergeCell ref="G41:H41"/>
    <mergeCell ref="G42:H42"/>
    <mergeCell ref="G43:H43"/>
    <mergeCell ref="G32:H32"/>
    <mergeCell ref="G33:H33"/>
    <mergeCell ref="G34:H34"/>
    <mergeCell ref="G35:H35"/>
    <mergeCell ref="G36:H36"/>
    <mergeCell ref="G37:H37"/>
    <mergeCell ref="I45:I51"/>
    <mergeCell ref="M45:M51"/>
    <mergeCell ref="N45:N51"/>
    <mergeCell ref="F48:F49"/>
    <mergeCell ref="G52:H52"/>
    <mergeCell ref="G53:H53"/>
    <mergeCell ref="G44:H44"/>
    <mergeCell ref="A45:A51"/>
    <mergeCell ref="B45:B51"/>
    <mergeCell ref="C45:C51"/>
    <mergeCell ref="D45:D51"/>
    <mergeCell ref="E45:E51"/>
    <mergeCell ref="F45:F47"/>
    <mergeCell ref="G45:H51"/>
    <mergeCell ref="G60:H60"/>
    <mergeCell ref="G61:H61"/>
    <mergeCell ref="G62:H62"/>
    <mergeCell ref="G63:H63"/>
    <mergeCell ref="G64:H64"/>
    <mergeCell ref="I64:I65"/>
    <mergeCell ref="G54:H54"/>
    <mergeCell ref="G55:H55"/>
    <mergeCell ref="G56:H56"/>
    <mergeCell ref="G57:H57"/>
    <mergeCell ref="G58:H58"/>
    <mergeCell ref="G59:H59"/>
    <mergeCell ref="M64:M65"/>
    <mergeCell ref="N64:N65"/>
    <mergeCell ref="G65:H65"/>
    <mergeCell ref="E66:E68"/>
    <mergeCell ref="G66:H66"/>
    <mergeCell ref="I66:I68"/>
    <mergeCell ref="J66:J68"/>
    <mergeCell ref="K66:K68"/>
    <mergeCell ref="L66:L68"/>
    <mergeCell ref="M66:M68"/>
    <mergeCell ref="G78:H78"/>
    <mergeCell ref="G79:H79"/>
    <mergeCell ref="G80:H80"/>
    <mergeCell ref="G81:H81"/>
    <mergeCell ref="G82:H82"/>
    <mergeCell ref="G83:H83"/>
    <mergeCell ref="N66:N68"/>
    <mergeCell ref="F69:F74"/>
    <mergeCell ref="G69:H69"/>
    <mergeCell ref="G75:H75"/>
    <mergeCell ref="G76:H76"/>
    <mergeCell ref="G77:H77"/>
    <mergeCell ref="G84:H84"/>
    <mergeCell ref="G85:H85"/>
    <mergeCell ref="E86:E88"/>
    <mergeCell ref="G86:H88"/>
    <mergeCell ref="M86:M88"/>
    <mergeCell ref="G89:H89"/>
    <mergeCell ref="I89:I92"/>
    <mergeCell ref="J89:J92"/>
    <mergeCell ref="K89:K92"/>
    <mergeCell ref="L89:L92"/>
    <mergeCell ref="G100:H100"/>
    <mergeCell ref="A101:A102"/>
    <mergeCell ref="B101:B102"/>
    <mergeCell ref="C101:C102"/>
    <mergeCell ref="D101:D102"/>
    <mergeCell ref="F101:F102"/>
    <mergeCell ref="G101:H102"/>
    <mergeCell ref="M89:M92"/>
    <mergeCell ref="N89:N92"/>
    <mergeCell ref="A93:A99"/>
    <mergeCell ref="B93:B99"/>
    <mergeCell ref="C93:C99"/>
    <mergeCell ref="D93:D99"/>
    <mergeCell ref="G93:H99"/>
    <mergeCell ref="I98:I99"/>
    <mergeCell ref="M98:M99"/>
    <mergeCell ref="N98:N99"/>
    <mergeCell ref="G106:H106"/>
    <mergeCell ref="G107:H107"/>
    <mergeCell ref="G108:H108"/>
    <mergeCell ref="G109:H109"/>
    <mergeCell ref="G110:H110"/>
    <mergeCell ref="G111:H111"/>
    <mergeCell ref="M101:M102"/>
    <mergeCell ref="N101:N102"/>
    <mergeCell ref="G103:H103"/>
    <mergeCell ref="G104:H104"/>
    <mergeCell ref="M104:M105"/>
    <mergeCell ref="N104:N105"/>
    <mergeCell ref="G105:H105"/>
    <mergeCell ref="G123:H123"/>
    <mergeCell ref="G124:H124"/>
    <mergeCell ref="G125:H125"/>
    <mergeCell ref="F126:F128"/>
    <mergeCell ref="G126:H128"/>
    <mergeCell ref="I126:I127"/>
    <mergeCell ref="G117:H117"/>
    <mergeCell ref="G118:H118"/>
    <mergeCell ref="G119:H119"/>
    <mergeCell ref="G120:H120"/>
    <mergeCell ref="G121:H121"/>
    <mergeCell ref="G122:H122"/>
    <mergeCell ref="J126:J127"/>
    <mergeCell ref="K126:K127"/>
    <mergeCell ref="L126:L127"/>
    <mergeCell ref="M126:M127"/>
    <mergeCell ref="N126:N127"/>
    <mergeCell ref="A127:A128"/>
    <mergeCell ref="B127:B128"/>
    <mergeCell ref="C127:C128"/>
    <mergeCell ref="D127:D128"/>
    <mergeCell ref="I134:I135"/>
    <mergeCell ref="M134:M135"/>
    <mergeCell ref="N134:N135"/>
    <mergeCell ref="G135:H135"/>
    <mergeCell ref="G136:H136"/>
    <mergeCell ref="G137:H137"/>
    <mergeCell ref="G129:H129"/>
    <mergeCell ref="G130:H130"/>
    <mergeCell ref="G131:H131"/>
    <mergeCell ref="G132:H132"/>
    <mergeCell ref="G133:H133"/>
    <mergeCell ref="G134:H134"/>
    <mergeCell ref="G144:H144"/>
    <mergeCell ref="G145:H145"/>
    <mergeCell ref="G146:H146"/>
    <mergeCell ref="G147:H147"/>
    <mergeCell ref="G148:H148"/>
    <mergeCell ref="G138:H138"/>
    <mergeCell ref="G139:H139"/>
    <mergeCell ref="G140:H140"/>
    <mergeCell ref="G141:H141"/>
    <mergeCell ref="G142:H142"/>
    <mergeCell ref="G143:H143"/>
  </mergeCells>
  <printOptions horizontalCentered="1"/>
  <pageMargins left="0" right="0" top="0.62992125984251968" bottom="0" header="0.19685039370078741" footer="0.11811023622047245"/>
  <pageSetup paperSize="9" scale="65" fitToHeight="25" orientation="landscape" horizontalDpi="180" verticalDpi="180"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dimension ref="A1:N38"/>
  <sheetViews>
    <sheetView tabSelected="1" topLeftCell="A4" zoomScale="80" zoomScaleNormal="80" workbookViewId="0">
      <selection activeCell="I45" sqref="I45:I51"/>
    </sheetView>
  </sheetViews>
  <sheetFormatPr defaultColWidth="9.140625" defaultRowHeight="15"/>
  <cols>
    <col min="1" max="1" width="5.140625" style="74" customWidth="1"/>
    <col min="2" max="2" width="6.28515625" style="74" customWidth="1"/>
    <col min="3" max="3" width="5.5703125" style="74" customWidth="1"/>
    <col min="4" max="4" width="6.42578125" style="75" customWidth="1"/>
    <col min="5" max="5" width="45.85546875" style="236" customWidth="1"/>
    <col min="6" max="6" width="29.28515625" style="260" customWidth="1"/>
    <col min="7" max="7" width="16.7109375" style="261" customWidth="1"/>
    <col min="8" max="8" width="9.42578125" style="75" bestFit="1" customWidth="1"/>
    <col min="9" max="9" width="9.42578125" style="75" customWidth="1"/>
    <col min="10" max="10" width="11.28515625" style="75" bestFit="1" customWidth="1"/>
    <col min="11" max="11" width="11.42578125" style="233" bestFit="1" customWidth="1"/>
    <col min="12" max="12" width="12.140625" style="233" customWidth="1"/>
    <col min="13" max="13" width="9.140625" style="233"/>
    <col min="14" max="14" width="10.7109375" style="233" customWidth="1"/>
    <col min="15" max="16384" width="9.140625" style="75"/>
  </cols>
  <sheetData>
    <row r="1" spans="1:14" s="63" customFormat="1" ht="15.75">
      <c r="H1" s="228"/>
      <c r="I1" s="228"/>
      <c r="J1" s="103"/>
      <c r="K1" s="103"/>
      <c r="L1" s="103"/>
      <c r="M1" s="103"/>
      <c r="N1" s="64" t="s">
        <v>224</v>
      </c>
    </row>
    <row r="2" spans="1:14" s="63" customFormat="1" ht="15.75">
      <c r="A2" s="65"/>
      <c r="H2" s="228"/>
      <c r="I2" s="228"/>
      <c r="J2" s="103"/>
      <c r="K2" s="64"/>
      <c r="L2" s="64"/>
      <c r="M2" s="103"/>
      <c r="N2" s="103"/>
    </row>
    <row r="3" spans="1:14" s="63" customFormat="1" ht="15.75">
      <c r="A3" s="452" t="s">
        <v>225</v>
      </c>
      <c r="B3" s="452"/>
      <c r="C3" s="452"/>
      <c r="D3" s="452"/>
      <c r="E3" s="452"/>
      <c r="F3" s="452"/>
      <c r="G3" s="452"/>
      <c r="H3" s="452"/>
      <c r="I3" s="452"/>
      <c r="J3" s="452"/>
      <c r="K3" s="452"/>
      <c r="L3" s="452"/>
      <c r="M3" s="452"/>
      <c r="N3" s="452"/>
    </row>
    <row r="4" spans="1:14" s="63" customFormat="1" ht="15.75">
      <c r="A4" s="452" t="s">
        <v>226</v>
      </c>
      <c r="B4" s="452"/>
      <c r="C4" s="452"/>
      <c r="D4" s="452"/>
      <c r="E4" s="452"/>
      <c r="F4" s="452"/>
      <c r="G4" s="452"/>
      <c r="H4" s="452"/>
      <c r="I4" s="452"/>
      <c r="J4" s="452"/>
      <c r="K4" s="452"/>
      <c r="L4" s="452"/>
      <c r="M4" s="452"/>
      <c r="N4" s="452"/>
    </row>
    <row r="5" spans="1:14" s="63" customFormat="1" ht="15.75">
      <c r="A5" s="452" t="s">
        <v>227</v>
      </c>
      <c r="B5" s="452"/>
      <c r="C5" s="452"/>
      <c r="D5" s="452"/>
      <c r="E5" s="452"/>
      <c r="F5" s="452"/>
      <c r="G5" s="452"/>
      <c r="H5" s="452"/>
      <c r="I5" s="452"/>
      <c r="J5" s="452"/>
      <c r="K5" s="452"/>
      <c r="L5" s="452"/>
      <c r="M5" s="452"/>
      <c r="N5" s="452"/>
    </row>
    <row r="6" spans="1:14" s="63" customFormat="1" ht="15.75">
      <c r="A6" s="452" t="s">
        <v>228</v>
      </c>
      <c r="B6" s="452"/>
      <c r="C6" s="452"/>
      <c r="D6" s="452"/>
      <c r="E6" s="452"/>
      <c r="F6" s="452"/>
      <c r="G6" s="452"/>
      <c r="H6" s="452"/>
      <c r="I6" s="452"/>
      <c r="J6" s="452"/>
      <c r="K6" s="452"/>
      <c r="L6" s="452"/>
      <c r="M6" s="452"/>
      <c r="N6" s="452"/>
    </row>
    <row r="7" spans="1:14" s="63" customFormat="1" ht="15.75">
      <c r="A7" s="452" t="s">
        <v>455</v>
      </c>
      <c r="B7" s="452"/>
      <c r="C7" s="452"/>
      <c r="D7" s="452"/>
      <c r="E7" s="452"/>
      <c r="F7" s="452"/>
      <c r="G7" s="452"/>
      <c r="H7" s="452"/>
      <c r="I7" s="452"/>
      <c r="J7" s="452"/>
      <c r="K7" s="452"/>
      <c r="L7" s="452"/>
      <c r="M7" s="452"/>
      <c r="N7" s="452"/>
    </row>
    <row r="8" spans="1:14" s="63" customFormat="1" ht="15.75">
      <c r="E8" s="66"/>
      <c r="F8" s="67"/>
      <c r="H8" s="228"/>
      <c r="I8" s="228"/>
      <c r="J8" s="103"/>
      <c r="K8" s="103"/>
      <c r="L8" s="103"/>
      <c r="M8" s="103"/>
      <c r="N8" s="103"/>
    </row>
    <row r="9" spans="1:14">
      <c r="E9" s="229"/>
      <c r="F9" s="230"/>
      <c r="G9" s="231"/>
      <c r="H9" s="232"/>
      <c r="I9" s="232"/>
    </row>
    <row r="10" spans="1:14">
      <c r="A10" s="234" t="s">
        <v>456</v>
      </c>
      <c r="B10" s="234"/>
      <c r="C10" s="234"/>
      <c r="D10" s="235"/>
      <c r="E10" s="150"/>
      <c r="F10" s="442" t="s">
        <v>457</v>
      </c>
      <c r="G10" s="443"/>
      <c r="H10" s="442"/>
      <c r="I10" s="442"/>
      <c r="J10" s="442"/>
    </row>
    <row r="11" spans="1:14">
      <c r="F11" s="439" t="s">
        <v>458</v>
      </c>
      <c r="G11" s="439"/>
      <c r="H11" s="439"/>
      <c r="I11" s="439"/>
      <c r="J11" s="439"/>
    </row>
    <row r="12" spans="1:14">
      <c r="A12" s="440" t="s">
        <v>459</v>
      </c>
      <c r="B12" s="440"/>
      <c r="C12" s="440"/>
      <c r="D12" s="440"/>
      <c r="E12" s="441"/>
      <c r="F12" s="442" t="s">
        <v>460</v>
      </c>
      <c r="G12" s="443"/>
      <c r="H12" s="442"/>
      <c r="I12" s="442"/>
      <c r="J12" s="442"/>
    </row>
    <row r="13" spans="1:14">
      <c r="E13" s="237"/>
      <c r="F13" s="439" t="s">
        <v>461</v>
      </c>
      <c r="G13" s="439"/>
      <c r="H13" s="439"/>
      <c r="I13" s="439"/>
      <c r="J13" s="439"/>
    </row>
    <row r="14" spans="1:14">
      <c r="E14" s="237"/>
      <c r="F14" s="238"/>
      <c r="G14" s="239"/>
      <c r="H14" s="147"/>
      <c r="I14" s="147"/>
    </row>
    <row r="15" spans="1:14" s="148" customFormat="1" ht="75.75" customHeight="1">
      <c r="A15" s="444" t="s">
        <v>0</v>
      </c>
      <c r="B15" s="445"/>
      <c r="C15" s="445"/>
      <c r="D15" s="446"/>
      <c r="E15" s="422" t="s">
        <v>229</v>
      </c>
      <c r="F15" s="422" t="s">
        <v>230</v>
      </c>
      <c r="G15" s="422" t="s">
        <v>231</v>
      </c>
      <c r="H15" s="447" t="s">
        <v>232</v>
      </c>
      <c r="I15" s="448"/>
      <c r="J15" s="449" t="s">
        <v>233</v>
      </c>
      <c r="K15" s="450"/>
      <c r="L15" s="451"/>
      <c r="M15" s="432" t="s">
        <v>192</v>
      </c>
      <c r="N15" s="433"/>
    </row>
    <row r="16" spans="1:14" s="148" customFormat="1" ht="101.25" customHeight="1">
      <c r="A16" s="68" t="s">
        <v>2</v>
      </c>
      <c r="B16" s="68" t="s">
        <v>3</v>
      </c>
      <c r="C16" s="68" t="s">
        <v>4</v>
      </c>
      <c r="D16" s="69" t="s">
        <v>5</v>
      </c>
      <c r="E16" s="423"/>
      <c r="F16" s="423"/>
      <c r="G16" s="423"/>
      <c r="H16" s="70" t="s">
        <v>234</v>
      </c>
      <c r="I16" s="240" t="s">
        <v>235</v>
      </c>
      <c r="J16" s="217" t="s">
        <v>193</v>
      </c>
      <c r="K16" s="218" t="s">
        <v>194</v>
      </c>
      <c r="L16" s="218" t="s">
        <v>195</v>
      </c>
      <c r="M16" s="218" t="s">
        <v>196</v>
      </c>
      <c r="N16" s="218" t="s">
        <v>364</v>
      </c>
    </row>
    <row r="17" spans="1:14" s="148" customFormat="1" ht="42.75" customHeight="1">
      <c r="A17" s="241" t="s">
        <v>12</v>
      </c>
      <c r="B17" s="241" t="s">
        <v>79</v>
      </c>
      <c r="C17" s="241"/>
      <c r="D17" s="241"/>
      <c r="E17" s="242" t="s">
        <v>462</v>
      </c>
      <c r="F17" s="242"/>
      <c r="G17" s="243"/>
      <c r="H17" s="244"/>
      <c r="I17" s="244"/>
      <c r="J17" s="245"/>
      <c r="K17" s="246"/>
      <c r="L17" s="246"/>
      <c r="M17" s="246"/>
      <c r="N17" s="246"/>
    </row>
    <row r="18" spans="1:14" s="148" customFormat="1" ht="41.25" customHeight="1">
      <c r="A18" s="425" t="s">
        <v>12</v>
      </c>
      <c r="B18" s="425" t="s">
        <v>79</v>
      </c>
      <c r="C18" s="425" t="s">
        <v>21</v>
      </c>
      <c r="D18" s="434"/>
      <c r="E18" s="242" t="s">
        <v>93</v>
      </c>
      <c r="F18" s="242"/>
      <c r="G18" s="243"/>
      <c r="H18" s="244"/>
      <c r="I18" s="245"/>
      <c r="J18" s="247">
        <f>J19+J20+J21+J22+J23</f>
        <v>21607.8</v>
      </c>
      <c r="K18" s="246">
        <f>K19+K20+K21+K22+K23</f>
        <v>32445.8</v>
      </c>
      <c r="L18" s="246">
        <f>L19+L20+L21+L22+L23</f>
        <v>32445.8</v>
      </c>
      <c r="M18" s="246">
        <f>L18/J18%</f>
        <v>150.19999999999999</v>
      </c>
      <c r="N18" s="246">
        <f>L18/K18%</f>
        <v>100</v>
      </c>
    </row>
    <row r="19" spans="1:14" s="148" customFormat="1" ht="25.5">
      <c r="A19" s="426"/>
      <c r="B19" s="426"/>
      <c r="C19" s="426"/>
      <c r="D19" s="435"/>
      <c r="E19" s="71" t="s">
        <v>463</v>
      </c>
      <c r="F19" s="71" t="s">
        <v>240</v>
      </c>
      <c r="G19" s="248" t="s">
        <v>237</v>
      </c>
      <c r="H19" s="245">
        <v>18</v>
      </c>
      <c r="I19" s="245">
        <v>18</v>
      </c>
      <c r="J19" s="247">
        <v>9900.6</v>
      </c>
      <c r="K19" s="246">
        <v>18395.900000000001</v>
      </c>
      <c r="L19" s="246">
        <v>18395.900000000001</v>
      </c>
      <c r="M19" s="246">
        <f t="shared" ref="M19:M32" si="0">L19/J19%</f>
        <v>185.8</v>
      </c>
      <c r="N19" s="246">
        <f t="shared" ref="N19:N32" si="1">L19/K19%</f>
        <v>100</v>
      </c>
    </row>
    <row r="20" spans="1:14" s="148" customFormat="1" ht="45" customHeight="1">
      <c r="A20" s="426"/>
      <c r="B20" s="426"/>
      <c r="C20" s="426"/>
      <c r="D20" s="435"/>
      <c r="E20" s="71" t="s">
        <v>464</v>
      </c>
      <c r="F20" s="249" t="s">
        <v>465</v>
      </c>
      <c r="G20" s="72" t="s">
        <v>237</v>
      </c>
      <c r="H20" s="245">
        <v>4864</v>
      </c>
      <c r="I20" s="245">
        <v>5232</v>
      </c>
      <c r="J20" s="247">
        <v>1509.6</v>
      </c>
      <c r="K20" s="246">
        <v>2224.9</v>
      </c>
      <c r="L20" s="246">
        <v>2224.9</v>
      </c>
      <c r="M20" s="246">
        <f t="shared" si="0"/>
        <v>147.4</v>
      </c>
      <c r="N20" s="246">
        <f t="shared" si="1"/>
        <v>100</v>
      </c>
    </row>
    <row r="21" spans="1:14" s="148" customFormat="1" ht="30" customHeight="1">
      <c r="A21" s="426"/>
      <c r="B21" s="426"/>
      <c r="C21" s="426"/>
      <c r="D21" s="435"/>
      <c r="E21" s="437" t="s">
        <v>466</v>
      </c>
      <c r="F21" s="249" t="s">
        <v>467</v>
      </c>
      <c r="G21" s="72" t="s">
        <v>237</v>
      </c>
      <c r="H21" s="245">
        <v>620</v>
      </c>
      <c r="I21" s="245">
        <v>56</v>
      </c>
      <c r="J21" s="247">
        <v>5061.8</v>
      </c>
      <c r="K21" s="246">
        <v>462.1</v>
      </c>
      <c r="L21" s="246">
        <v>462.1</v>
      </c>
      <c r="M21" s="246">
        <f t="shared" si="0"/>
        <v>9.1</v>
      </c>
      <c r="N21" s="246">
        <f t="shared" si="1"/>
        <v>100</v>
      </c>
    </row>
    <row r="22" spans="1:14" s="148" customFormat="1" ht="49.5" customHeight="1">
      <c r="A22" s="426"/>
      <c r="B22" s="426"/>
      <c r="C22" s="426"/>
      <c r="D22" s="435"/>
      <c r="E22" s="438"/>
      <c r="F22" s="249" t="s">
        <v>468</v>
      </c>
      <c r="G22" s="72" t="s">
        <v>237</v>
      </c>
      <c r="H22" s="245">
        <v>307</v>
      </c>
      <c r="I22" s="245">
        <v>70</v>
      </c>
      <c r="J22" s="247">
        <v>2504.4</v>
      </c>
      <c r="K22" s="246">
        <v>577.6</v>
      </c>
      <c r="L22" s="246">
        <v>577.6</v>
      </c>
      <c r="M22" s="246">
        <f t="shared" si="0"/>
        <v>23.1</v>
      </c>
      <c r="N22" s="246">
        <f t="shared" si="1"/>
        <v>100</v>
      </c>
    </row>
    <row r="23" spans="1:14" s="148" customFormat="1" ht="48.75" customHeight="1">
      <c r="A23" s="427"/>
      <c r="B23" s="427"/>
      <c r="C23" s="427"/>
      <c r="D23" s="436"/>
      <c r="E23" s="71" t="s">
        <v>469</v>
      </c>
      <c r="F23" s="71" t="s">
        <v>470</v>
      </c>
      <c r="G23" s="72" t="s">
        <v>471</v>
      </c>
      <c r="H23" s="245">
        <v>6800</v>
      </c>
      <c r="I23" s="245">
        <v>6799.7</v>
      </c>
      <c r="J23" s="247">
        <v>2631.4</v>
      </c>
      <c r="K23" s="246">
        <v>10785.3</v>
      </c>
      <c r="L23" s="246">
        <v>10785.3</v>
      </c>
      <c r="M23" s="246">
        <f t="shared" si="0"/>
        <v>409.9</v>
      </c>
      <c r="N23" s="246">
        <f t="shared" si="1"/>
        <v>100</v>
      </c>
    </row>
    <row r="24" spans="1:14" s="148" customFormat="1" ht="25.5">
      <c r="A24" s="72">
        <v>30</v>
      </c>
      <c r="B24" s="72">
        <v>3</v>
      </c>
      <c r="C24" s="72"/>
      <c r="D24" s="72"/>
      <c r="E24" s="250" t="s">
        <v>180</v>
      </c>
      <c r="F24" s="249"/>
      <c r="G24" s="248"/>
      <c r="H24" s="245"/>
      <c r="I24" s="245"/>
      <c r="J24" s="251"/>
      <c r="K24" s="246"/>
      <c r="L24" s="246"/>
      <c r="M24" s="246"/>
      <c r="N24" s="246"/>
    </row>
    <row r="25" spans="1:14" s="148" customFormat="1" ht="60.75" customHeight="1">
      <c r="A25" s="425" t="s">
        <v>12</v>
      </c>
      <c r="B25" s="425" t="s">
        <v>108</v>
      </c>
      <c r="C25" s="425" t="s">
        <v>52</v>
      </c>
      <c r="D25" s="428"/>
      <c r="E25" s="71" t="s">
        <v>393</v>
      </c>
      <c r="F25" s="252"/>
      <c r="G25" s="253"/>
      <c r="H25" s="254"/>
      <c r="I25" s="254"/>
      <c r="J25" s="246">
        <f>J26+J27+J28+J29+J30+J31+J32</f>
        <v>2077030.2</v>
      </c>
      <c r="K25" s="246">
        <f t="shared" ref="K25:L25" si="2">K26+K27+K28+K29+K30+K31+K32</f>
        <v>2333798.9</v>
      </c>
      <c r="L25" s="246">
        <f t="shared" si="2"/>
        <v>2333798.9</v>
      </c>
      <c r="M25" s="246">
        <f t="shared" si="0"/>
        <v>112.4</v>
      </c>
      <c r="N25" s="246">
        <f t="shared" si="1"/>
        <v>100</v>
      </c>
    </row>
    <row r="26" spans="1:14" s="148" customFormat="1" ht="33.75" customHeight="1">
      <c r="A26" s="426"/>
      <c r="B26" s="426"/>
      <c r="C26" s="426"/>
      <c r="D26" s="429"/>
      <c r="E26" s="71" t="s">
        <v>472</v>
      </c>
      <c r="F26" s="71" t="s">
        <v>240</v>
      </c>
      <c r="G26" s="253" t="s">
        <v>473</v>
      </c>
      <c r="H26" s="254">
        <v>108</v>
      </c>
      <c r="I26" s="254">
        <v>152</v>
      </c>
      <c r="J26" s="254">
        <v>379.4</v>
      </c>
      <c r="K26" s="246">
        <v>426.4</v>
      </c>
      <c r="L26" s="246">
        <v>426.4</v>
      </c>
      <c r="M26" s="246">
        <f t="shared" si="0"/>
        <v>112.4</v>
      </c>
      <c r="N26" s="246">
        <f t="shared" si="1"/>
        <v>100</v>
      </c>
    </row>
    <row r="27" spans="1:14" s="148" customFormat="1" ht="74.25" customHeight="1">
      <c r="A27" s="426"/>
      <c r="B27" s="426"/>
      <c r="C27" s="426"/>
      <c r="D27" s="429"/>
      <c r="E27" s="71" t="s">
        <v>239</v>
      </c>
      <c r="F27" s="71" t="s">
        <v>240</v>
      </c>
      <c r="G27" s="248" t="s">
        <v>474</v>
      </c>
      <c r="H27" s="245">
        <v>144</v>
      </c>
      <c r="I27" s="245">
        <v>144</v>
      </c>
      <c r="J27" s="247">
        <v>174.1</v>
      </c>
      <c r="K27" s="246">
        <v>195.6</v>
      </c>
      <c r="L27" s="246">
        <v>195.6</v>
      </c>
      <c r="M27" s="246">
        <f t="shared" si="0"/>
        <v>112.3</v>
      </c>
      <c r="N27" s="246">
        <f t="shared" si="1"/>
        <v>100</v>
      </c>
    </row>
    <row r="28" spans="1:14" s="148" customFormat="1" ht="63" customHeight="1">
      <c r="A28" s="426"/>
      <c r="B28" s="426"/>
      <c r="C28" s="426"/>
      <c r="D28" s="429"/>
      <c r="E28" s="71" t="s">
        <v>241</v>
      </c>
      <c r="F28" s="71" t="s">
        <v>236</v>
      </c>
      <c r="G28" s="248" t="s">
        <v>474</v>
      </c>
      <c r="H28" s="245">
        <v>1600</v>
      </c>
      <c r="I28" s="245">
        <v>1646</v>
      </c>
      <c r="J28" s="247">
        <v>20091.7</v>
      </c>
      <c r="K28" s="246">
        <v>22575.5</v>
      </c>
      <c r="L28" s="246">
        <v>22575.5</v>
      </c>
      <c r="M28" s="246">
        <f t="shared" si="0"/>
        <v>112.4</v>
      </c>
      <c r="N28" s="246">
        <f t="shared" si="1"/>
        <v>100</v>
      </c>
    </row>
    <row r="29" spans="1:14" s="148" customFormat="1" ht="132" customHeight="1">
      <c r="A29" s="426"/>
      <c r="B29" s="426"/>
      <c r="C29" s="426"/>
      <c r="D29" s="429"/>
      <c r="E29" s="255" t="s">
        <v>475</v>
      </c>
      <c r="F29" s="71" t="s">
        <v>242</v>
      </c>
      <c r="G29" s="248" t="s">
        <v>238</v>
      </c>
      <c r="H29" s="254">
        <f>31515+5022</f>
        <v>36537</v>
      </c>
      <c r="I29" s="254">
        <v>37216</v>
      </c>
      <c r="J29" s="256">
        <v>1159947</v>
      </c>
      <c r="K29" s="246">
        <v>1303343.1000000001</v>
      </c>
      <c r="L29" s="246">
        <v>1303343.1000000001</v>
      </c>
      <c r="M29" s="246">
        <f t="shared" si="0"/>
        <v>112.4</v>
      </c>
      <c r="N29" s="246">
        <f t="shared" si="1"/>
        <v>100</v>
      </c>
    </row>
    <row r="30" spans="1:14" s="148" customFormat="1" ht="139.5" customHeight="1">
      <c r="A30" s="426"/>
      <c r="B30" s="426"/>
      <c r="C30" s="426"/>
      <c r="D30" s="429"/>
      <c r="E30" s="73" t="s">
        <v>243</v>
      </c>
      <c r="F30" s="71" t="s">
        <v>242</v>
      </c>
      <c r="G30" s="248" t="s">
        <v>238</v>
      </c>
      <c r="H30" s="254">
        <f>44564+2190</f>
        <v>46754</v>
      </c>
      <c r="I30" s="254">
        <v>49334</v>
      </c>
      <c r="J30" s="256">
        <v>668460</v>
      </c>
      <c r="K30" s="246">
        <v>751097</v>
      </c>
      <c r="L30" s="246">
        <v>751097</v>
      </c>
      <c r="M30" s="246">
        <f t="shared" si="0"/>
        <v>112.4</v>
      </c>
      <c r="N30" s="246">
        <f t="shared" si="1"/>
        <v>100</v>
      </c>
    </row>
    <row r="31" spans="1:14" ht="138" customHeight="1">
      <c r="A31" s="426"/>
      <c r="B31" s="426"/>
      <c r="C31" s="426"/>
      <c r="D31" s="429"/>
      <c r="E31" s="71" t="s">
        <v>244</v>
      </c>
      <c r="F31" s="71" t="s">
        <v>242</v>
      </c>
      <c r="G31" s="248" t="s">
        <v>238</v>
      </c>
      <c r="H31" s="254">
        <v>32053</v>
      </c>
      <c r="I31" s="254">
        <v>41573</v>
      </c>
      <c r="J31" s="256">
        <v>224371</v>
      </c>
      <c r="K31" s="246">
        <v>252108.4</v>
      </c>
      <c r="L31" s="246">
        <v>252108.4</v>
      </c>
      <c r="M31" s="246">
        <f t="shared" si="0"/>
        <v>112.4</v>
      </c>
      <c r="N31" s="246">
        <f t="shared" si="1"/>
        <v>100</v>
      </c>
    </row>
    <row r="32" spans="1:14" s="259" customFormat="1" ht="99" customHeight="1">
      <c r="A32" s="427"/>
      <c r="B32" s="427"/>
      <c r="C32" s="427"/>
      <c r="D32" s="430"/>
      <c r="E32" s="257" t="s">
        <v>476</v>
      </c>
      <c r="F32" s="258" t="s">
        <v>477</v>
      </c>
      <c r="G32" s="253" t="s">
        <v>474</v>
      </c>
      <c r="H32" s="254">
        <v>900</v>
      </c>
      <c r="I32" s="254">
        <v>1722</v>
      </c>
      <c r="J32" s="256">
        <v>3607</v>
      </c>
      <c r="K32" s="246">
        <v>4052.9</v>
      </c>
      <c r="L32" s="246">
        <v>4052.9</v>
      </c>
      <c r="M32" s="246">
        <f t="shared" si="0"/>
        <v>112.4</v>
      </c>
      <c r="N32" s="246">
        <f t="shared" si="1"/>
        <v>100</v>
      </c>
    </row>
    <row r="33" spans="6:12">
      <c r="J33" s="262"/>
      <c r="K33" s="263"/>
      <c r="L33" s="263"/>
    </row>
    <row r="34" spans="6:12">
      <c r="F34" s="431" t="s">
        <v>478</v>
      </c>
      <c r="G34" s="431"/>
      <c r="H34" s="431"/>
      <c r="I34" s="431"/>
      <c r="J34" s="431"/>
      <c r="K34" s="263"/>
      <c r="L34" s="263"/>
    </row>
    <row r="35" spans="6:12">
      <c r="J35" s="264"/>
      <c r="K35" s="263"/>
      <c r="L35" s="263"/>
    </row>
    <row r="36" spans="6:12">
      <c r="J36" s="265"/>
      <c r="K36" s="263"/>
      <c r="L36" s="263"/>
    </row>
    <row r="37" spans="6:12">
      <c r="J37" s="264"/>
      <c r="K37" s="263"/>
      <c r="L37" s="263"/>
    </row>
    <row r="38" spans="6:12">
      <c r="J38" s="266"/>
      <c r="K38" s="263"/>
      <c r="L38" s="263"/>
    </row>
  </sheetData>
  <autoFilter ref="A16:J32"/>
  <mergeCells count="27">
    <mergeCell ref="F10:J10"/>
    <mergeCell ref="A3:N3"/>
    <mergeCell ref="A4:N4"/>
    <mergeCell ref="A5:N5"/>
    <mergeCell ref="A6:N6"/>
    <mergeCell ref="A7:N7"/>
    <mergeCell ref="F11:J11"/>
    <mergeCell ref="A12:E12"/>
    <mergeCell ref="F12:J12"/>
    <mergeCell ref="F13:J13"/>
    <mergeCell ref="A15:D15"/>
    <mergeCell ref="E15:E16"/>
    <mergeCell ref="F15:F16"/>
    <mergeCell ref="G15:G16"/>
    <mergeCell ref="H15:I15"/>
    <mergeCell ref="J15:L15"/>
    <mergeCell ref="M15:N15"/>
    <mergeCell ref="A18:A23"/>
    <mergeCell ref="B18:B23"/>
    <mergeCell ref="C18:C23"/>
    <mergeCell ref="D18:D23"/>
    <mergeCell ref="E21:E22"/>
    <mergeCell ref="A25:A32"/>
    <mergeCell ref="B25:B32"/>
    <mergeCell ref="C25:C32"/>
    <mergeCell ref="D25:D32"/>
    <mergeCell ref="F34:J34"/>
  </mergeCells>
  <printOptions horizontalCentered="1"/>
  <pageMargins left="0.35433070866141736" right="0.15748031496062992" top="0.47244094488188981" bottom="0.27559055118110237" header="0.19685039370078741" footer="0.11811023622047245"/>
  <pageSetup paperSize="9" scale="45" fitToHeight="5"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sheetPr>
    <pageSetUpPr fitToPage="1"/>
  </sheetPr>
  <dimension ref="A1:S58"/>
  <sheetViews>
    <sheetView tabSelected="1" topLeftCell="A52" zoomScale="82" zoomScaleNormal="82" zoomScalePageLayoutView="80" workbookViewId="0">
      <selection activeCell="I45" sqref="I45:I51"/>
    </sheetView>
  </sheetViews>
  <sheetFormatPr defaultColWidth="9.140625" defaultRowHeight="15"/>
  <cols>
    <col min="1" max="1" width="10.42578125" style="94" customWidth="1"/>
    <col min="2" max="2" width="7" style="94" customWidth="1"/>
    <col min="3" max="3" width="4.85546875" style="147" customWidth="1"/>
    <col min="4" max="4" width="54.7109375" style="147" customWidth="1"/>
    <col min="5" max="5" width="11.5703125" style="95" customWidth="1"/>
    <col min="6" max="6" width="19.5703125" style="239" customWidth="1"/>
    <col min="7" max="8" width="11" style="97" customWidth="1"/>
    <col min="9" max="9" width="15.28515625" style="93" customWidth="1"/>
    <col min="10" max="10" width="51.7109375" style="101" customWidth="1"/>
    <col min="11" max="11" width="9.85546875" style="147" hidden="1" customWidth="1"/>
    <col min="12" max="12" width="6.85546875" style="147" hidden="1" customWidth="1"/>
    <col min="13" max="13" width="6.42578125" style="147" hidden="1" customWidth="1"/>
    <col min="14" max="14" width="9.140625" style="298"/>
    <col min="15" max="16384" width="9.140625" style="147"/>
  </cols>
  <sheetData>
    <row r="1" spans="1:10" s="78" customFormat="1">
      <c r="F1" s="271"/>
      <c r="G1" s="96"/>
      <c r="H1" s="96"/>
      <c r="I1" s="79"/>
      <c r="J1" s="99" t="s">
        <v>245</v>
      </c>
    </row>
    <row r="2" spans="1:10" s="78" customFormat="1">
      <c r="F2" s="271"/>
      <c r="G2" s="96"/>
      <c r="H2" s="96"/>
      <c r="I2" s="79"/>
      <c r="J2" s="98"/>
    </row>
    <row r="3" spans="1:10" s="78" customFormat="1">
      <c r="F3" s="271"/>
      <c r="G3" s="96"/>
      <c r="H3" s="96"/>
      <c r="I3" s="79"/>
      <c r="J3" s="98"/>
    </row>
    <row r="4" spans="1:10" s="78" customFormat="1">
      <c r="F4" s="271"/>
      <c r="G4" s="96"/>
      <c r="H4" s="96"/>
      <c r="I4" s="79"/>
      <c r="J4" s="98"/>
    </row>
    <row r="5" spans="1:10" s="78" customFormat="1">
      <c r="A5" s="80"/>
      <c r="F5" s="271"/>
      <c r="G5" s="96"/>
      <c r="H5" s="96"/>
      <c r="I5" s="79"/>
      <c r="J5" s="98"/>
    </row>
    <row r="6" spans="1:10" s="78" customFormat="1">
      <c r="A6" s="474" t="s">
        <v>246</v>
      </c>
      <c r="B6" s="474"/>
      <c r="C6" s="474"/>
      <c r="D6" s="474"/>
      <c r="E6" s="474"/>
      <c r="F6" s="474"/>
      <c r="G6" s="474"/>
      <c r="H6" s="474"/>
      <c r="I6" s="474"/>
      <c r="J6" s="474"/>
    </row>
    <row r="7" spans="1:10" s="78" customFormat="1">
      <c r="A7" s="474" t="s">
        <v>247</v>
      </c>
      <c r="B7" s="474"/>
      <c r="C7" s="474"/>
      <c r="D7" s="474"/>
      <c r="E7" s="474"/>
      <c r="F7" s="474"/>
      <c r="G7" s="474"/>
      <c r="H7" s="474"/>
      <c r="I7" s="474"/>
      <c r="J7" s="474"/>
    </row>
    <row r="8" spans="1:10" s="78" customFormat="1">
      <c r="A8" s="474" t="s">
        <v>568</v>
      </c>
      <c r="B8" s="474"/>
      <c r="C8" s="474"/>
      <c r="D8" s="474"/>
      <c r="E8" s="474"/>
      <c r="F8" s="474"/>
      <c r="G8" s="474"/>
      <c r="H8" s="474"/>
      <c r="I8" s="474"/>
      <c r="J8" s="474"/>
    </row>
    <row r="9" spans="1:10" s="78" customFormat="1">
      <c r="E9" s="81"/>
      <c r="F9" s="271"/>
      <c r="G9" s="96"/>
      <c r="H9" s="96"/>
      <c r="I9" s="79"/>
      <c r="J9" s="98"/>
    </row>
    <row r="10" spans="1:10" s="78" customFormat="1">
      <c r="A10" s="474" t="s">
        <v>248</v>
      </c>
      <c r="B10" s="474"/>
      <c r="C10" s="474"/>
      <c r="D10" s="474"/>
      <c r="E10" s="474"/>
      <c r="F10" s="474"/>
      <c r="G10" s="474"/>
      <c r="H10" s="474"/>
      <c r="I10" s="474"/>
      <c r="J10" s="474"/>
    </row>
    <row r="11" spans="1:10" s="78" customFormat="1">
      <c r="A11" s="474" t="s">
        <v>190</v>
      </c>
      <c r="B11" s="474"/>
      <c r="C11" s="474"/>
      <c r="D11" s="474"/>
      <c r="E11" s="474"/>
      <c r="F11" s="474"/>
      <c r="G11" s="474"/>
      <c r="H11" s="474"/>
      <c r="I11" s="474"/>
      <c r="J11" s="474"/>
    </row>
    <row r="12" spans="1:10" s="78" customFormat="1">
      <c r="A12" s="78" t="s">
        <v>249</v>
      </c>
      <c r="E12" s="81"/>
      <c r="F12" s="271"/>
      <c r="G12" s="96"/>
      <c r="H12" s="96"/>
      <c r="I12" s="79"/>
      <c r="J12" s="98"/>
    </row>
    <row r="13" spans="1:10" s="78" customFormat="1">
      <c r="E13" s="81"/>
      <c r="F13" s="271"/>
      <c r="G13" s="96"/>
      <c r="H13" s="96"/>
      <c r="I13" s="79"/>
      <c r="J13" s="98"/>
    </row>
    <row r="14" spans="1:10" s="78" customFormat="1">
      <c r="A14" s="475" t="s">
        <v>569</v>
      </c>
      <c r="B14" s="475"/>
      <c r="C14" s="475"/>
      <c r="D14" s="475"/>
      <c r="E14" s="475"/>
      <c r="F14" s="475"/>
      <c r="G14" s="96"/>
      <c r="H14" s="96"/>
      <c r="I14" s="79"/>
      <c r="J14" s="98"/>
    </row>
    <row r="15" spans="1:10" s="78" customFormat="1">
      <c r="A15" s="80"/>
      <c r="F15" s="271"/>
      <c r="G15" s="96"/>
      <c r="H15" s="96"/>
      <c r="I15" s="79"/>
      <c r="J15" s="98"/>
    </row>
    <row r="16" spans="1:10" s="82" customFormat="1" ht="14.25">
      <c r="A16" s="459" t="s">
        <v>0</v>
      </c>
      <c r="B16" s="459"/>
      <c r="C16" s="459" t="s">
        <v>250</v>
      </c>
      <c r="D16" s="471" t="s">
        <v>251</v>
      </c>
      <c r="E16" s="471" t="s">
        <v>252</v>
      </c>
      <c r="F16" s="459" t="s">
        <v>254</v>
      </c>
      <c r="G16" s="472" t="s">
        <v>253</v>
      </c>
      <c r="H16" s="473"/>
      <c r="I16" s="463" t="s">
        <v>255</v>
      </c>
      <c r="J16" s="463" t="s">
        <v>256</v>
      </c>
    </row>
    <row r="17" spans="1:18" s="82" customFormat="1" ht="14.25">
      <c r="A17" s="459"/>
      <c r="B17" s="459"/>
      <c r="C17" s="459"/>
      <c r="D17" s="471"/>
      <c r="E17" s="471"/>
      <c r="F17" s="459"/>
      <c r="G17" s="464" t="s">
        <v>257</v>
      </c>
      <c r="H17" s="466" t="s">
        <v>258</v>
      </c>
      <c r="I17" s="463"/>
      <c r="J17" s="463"/>
    </row>
    <row r="18" spans="1:18" s="82" customFormat="1" ht="14.25">
      <c r="A18" s="83" t="s">
        <v>2</v>
      </c>
      <c r="B18" s="84" t="s">
        <v>3</v>
      </c>
      <c r="C18" s="459"/>
      <c r="D18" s="471"/>
      <c r="E18" s="471"/>
      <c r="F18" s="459"/>
      <c r="G18" s="465"/>
      <c r="H18" s="466"/>
      <c r="I18" s="463"/>
      <c r="J18" s="463"/>
    </row>
    <row r="19" spans="1:18">
      <c r="A19" s="467" t="s">
        <v>259</v>
      </c>
      <c r="B19" s="467"/>
      <c r="C19" s="467"/>
      <c r="D19" s="467"/>
      <c r="E19" s="467"/>
      <c r="F19" s="467"/>
      <c r="G19" s="467"/>
      <c r="H19" s="467"/>
      <c r="I19" s="467"/>
      <c r="J19" s="467"/>
    </row>
    <row r="20" spans="1:18" ht="75">
      <c r="A20" s="85" t="s">
        <v>12</v>
      </c>
      <c r="B20" s="85" t="s">
        <v>260</v>
      </c>
      <c r="C20" s="86">
        <v>1</v>
      </c>
      <c r="D20" s="275" t="s">
        <v>261</v>
      </c>
      <c r="E20" s="276" t="s">
        <v>262</v>
      </c>
      <c r="F20" s="277">
        <v>100</v>
      </c>
      <c r="G20" s="277">
        <v>99.9</v>
      </c>
      <c r="H20" s="278">
        <v>100</v>
      </c>
      <c r="I20" s="87" t="s">
        <v>753</v>
      </c>
      <c r="J20" s="279"/>
      <c r="K20" s="147" t="s">
        <v>360</v>
      </c>
      <c r="P20" s="349"/>
    </row>
    <row r="21" spans="1:18" ht="75">
      <c r="A21" s="85" t="s">
        <v>12</v>
      </c>
      <c r="B21" s="85" t="s">
        <v>260</v>
      </c>
      <c r="C21" s="86">
        <v>2</v>
      </c>
      <c r="D21" s="88" t="s">
        <v>358</v>
      </c>
      <c r="E21" s="276" t="s">
        <v>262</v>
      </c>
      <c r="F21" s="239" t="s">
        <v>573</v>
      </c>
      <c r="G21" s="278" t="s">
        <v>762</v>
      </c>
      <c r="H21" s="278" t="s">
        <v>574</v>
      </c>
      <c r="I21" s="87" t="s">
        <v>753</v>
      </c>
      <c r="J21" s="100"/>
      <c r="K21" s="147" t="s">
        <v>360</v>
      </c>
      <c r="P21" s="349"/>
    </row>
    <row r="22" spans="1:18">
      <c r="A22" s="468" t="s">
        <v>263</v>
      </c>
      <c r="B22" s="469"/>
      <c r="C22" s="469"/>
      <c r="D22" s="469"/>
      <c r="E22" s="469"/>
      <c r="F22" s="469"/>
      <c r="G22" s="469"/>
      <c r="H22" s="469"/>
      <c r="I22" s="469"/>
      <c r="J22" s="470"/>
    </row>
    <row r="23" spans="1:18" ht="105">
      <c r="A23" s="85" t="s">
        <v>12</v>
      </c>
      <c r="B23" s="85" t="s">
        <v>13</v>
      </c>
      <c r="C23" s="86">
        <v>1</v>
      </c>
      <c r="D23" s="275" t="s">
        <v>264</v>
      </c>
      <c r="E23" s="276" t="s">
        <v>262</v>
      </c>
      <c r="F23" s="86">
        <v>98.4</v>
      </c>
      <c r="G23" s="86">
        <v>98.4</v>
      </c>
      <c r="H23" s="277">
        <v>98.4</v>
      </c>
      <c r="I23" s="274" t="s">
        <v>279</v>
      </c>
      <c r="J23" s="100"/>
      <c r="K23" s="147" t="s">
        <v>360</v>
      </c>
      <c r="P23" s="349"/>
    </row>
    <row r="24" spans="1:18" ht="75">
      <c r="A24" s="85" t="s">
        <v>12</v>
      </c>
      <c r="B24" s="85" t="s">
        <v>13</v>
      </c>
      <c r="C24" s="86">
        <v>2</v>
      </c>
      <c r="D24" s="88" t="s">
        <v>265</v>
      </c>
      <c r="E24" s="276" t="s">
        <v>262</v>
      </c>
      <c r="F24" s="277">
        <v>26.7</v>
      </c>
      <c r="G24" s="277">
        <v>26.7</v>
      </c>
      <c r="H24" s="277">
        <v>24.7</v>
      </c>
      <c r="I24" s="87" t="s">
        <v>481</v>
      </c>
      <c r="J24" s="272" t="s">
        <v>582</v>
      </c>
      <c r="K24" s="147" t="s">
        <v>360</v>
      </c>
      <c r="P24" s="349"/>
    </row>
    <row r="25" spans="1:18" ht="75">
      <c r="A25" s="85" t="s">
        <v>12</v>
      </c>
      <c r="B25" s="85" t="s">
        <v>13</v>
      </c>
      <c r="C25" s="86">
        <v>3</v>
      </c>
      <c r="D25" s="88" t="s">
        <v>266</v>
      </c>
      <c r="E25" s="276" t="s">
        <v>262</v>
      </c>
      <c r="F25" s="280">
        <v>28.7</v>
      </c>
      <c r="G25" s="280">
        <v>28.6</v>
      </c>
      <c r="H25" s="280">
        <v>28.6</v>
      </c>
      <c r="I25" s="274" t="s">
        <v>279</v>
      </c>
      <c r="J25" s="100"/>
      <c r="K25" s="147" t="s">
        <v>360</v>
      </c>
      <c r="P25" s="349"/>
    </row>
    <row r="26" spans="1:18" ht="63">
      <c r="A26" s="85" t="s">
        <v>12</v>
      </c>
      <c r="B26" s="85" t="s">
        <v>13</v>
      </c>
      <c r="C26" s="86">
        <v>4</v>
      </c>
      <c r="D26" s="267" t="s">
        <v>482</v>
      </c>
      <c r="E26" s="268" t="s">
        <v>262</v>
      </c>
      <c r="F26" s="280" t="s">
        <v>271</v>
      </c>
      <c r="G26" s="280">
        <v>100</v>
      </c>
      <c r="H26" s="280">
        <v>100</v>
      </c>
      <c r="I26" s="274" t="s">
        <v>279</v>
      </c>
      <c r="J26" s="100"/>
      <c r="P26" s="349"/>
    </row>
    <row r="27" spans="1:18" ht="138" customHeight="1">
      <c r="A27" s="85" t="s">
        <v>12</v>
      </c>
      <c r="B27" s="85" t="s">
        <v>13</v>
      </c>
      <c r="C27" s="86">
        <v>5</v>
      </c>
      <c r="D27" s="267" t="s">
        <v>483</v>
      </c>
      <c r="E27" s="268" t="s">
        <v>262</v>
      </c>
      <c r="F27" s="280" t="s">
        <v>271</v>
      </c>
      <c r="G27" s="280">
        <v>10</v>
      </c>
      <c r="H27" s="280">
        <v>34</v>
      </c>
      <c r="I27" s="274" t="s">
        <v>485</v>
      </c>
      <c r="J27" s="100" t="s">
        <v>614</v>
      </c>
      <c r="P27" s="349"/>
    </row>
    <row r="28" spans="1:18" ht="63">
      <c r="A28" s="85" t="s">
        <v>12</v>
      </c>
      <c r="B28" s="85" t="s">
        <v>13</v>
      </c>
      <c r="C28" s="86">
        <v>6</v>
      </c>
      <c r="D28" s="267" t="s">
        <v>484</v>
      </c>
      <c r="E28" s="268" t="s">
        <v>262</v>
      </c>
      <c r="F28" s="280" t="s">
        <v>271</v>
      </c>
      <c r="G28" s="280">
        <v>50</v>
      </c>
      <c r="H28" s="280">
        <v>52.3</v>
      </c>
      <c r="I28" s="274" t="s">
        <v>576</v>
      </c>
      <c r="J28" s="100"/>
      <c r="P28" s="349"/>
    </row>
    <row r="29" spans="1:18">
      <c r="A29" s="453" t="s">
        <v>267</v>
      </c>
      <c r="B29" s="454"/>
      <c r="C29" s="454"/>
      <c r="D29" s="454"/>
      <c r="E29" s="454"/>
      <c r="F29" s="454"/>
      <c r="G29" s="454"/>
      <c r="H29" s="454"/>
      <c r="I29" s="454"/>
      <c r="J29" s="455"/>
    </row>
    <row r="30" spans="1:18" s="78" customFormat="1" ht="118.5" customHeight="1">
      <c r="A30" s="89" t="s">
        <v>12</v>
      </c>
      <c r="B30" s="89" t="s">
        <v>79</v>
      </c>
      <c r="C30" s="149">
        <v>1</v>
      </c>
      <c r="D30" s="90" t="s">
        <v>268</v>
      </c>
      <c r="E30" s="91" t="s">
        <v>269</v>
      </c>
      <c r="F30" s="132" t="s">
        <v>579</v>
      </c>
      <c r="G30" s="350" t="s">
        <v>763</v>
      </c>
      <c r="H30" s="132" t="s">
        <v>585</v>
      </c>
      <c r="I30" s="351" t="s">
        <v>768</v>
      </c>
      <c r="J30" s="352" t="s">
        <v>786</v>
      </c>
      <c r="K30" s="78" t="s">
        <v>359</v>
      </c>
      <c r="P30" s="349"/>
      <c r="R30" s="349"/>
    </row>
    <row r="31" spans="1:18" s="78" customFormat="1" ht="31.5">
      <c r="A31" s="89" t="s">
        <v>12</v>
      </c>
      <c r="B31" s="89" t="s">
        <v>79</v>
      </c>
      <c r="C31" s="149">
        <v>2</v>
      </c>
      <c r="D31" s="267" t="s">
        <v>493</v>
      </c>
      <c r="E31" s="91" t="s">
        <v>269</v>
      </c>
      <c r="F31" s="85" t="s">
        <v>271</v>
      </c>
      <c r="G31" s="350" t="s">
        <v>766</v>
      </c>
      <c r="H31" s="132" t="s">
        <v>764</v>
      </c>
      <c r="I31" s="132" t="s">
        <v>764</v>
      </c>
      <c r="J31" s="352" t="s">
        <v>765</v>
      </c>
      <c r="P31" s="349"/>
    </row>
    <row r="32" spans="1:18" s="78" customFormat="1" ht="47.25">
      <c r="A32" s="89" t="s">
        <v>12</v>
      </c>
      <c r="B32" s="89" t="s">
        <v>79</v>
      </c>
      <c r="C32" s="149">
        <v>3</v>
      </c>
      <c r="D32" s="267" t="s">
        <v>494</v>
      </c>
      <c r="E32" s="91" t="s">
        <v>269</v>
      </c>
      <c r="F32" s="85" t="s">
        <v>271</v>
      </c>
      <c r="G32" s="132">
        <v>0.38500000000000001</v>
      </c>
      <c r="H32" s="132" t="s">
        <v>764</v>
      </c>
      <c r="I32" s="132" t="s">
        <v>764</v>
      </c>
      <c r="J32" s="352" t="s">
        <v>765</v>
      </c>
      <c r="P32" s="349"/>
    </row>
    <row r="33" spans="1:19" ht="45">
      <c r="A33" s="85" t="s">
        <v>12</v>
      </c>
      <c r="B33" s="85" t="s">
        <v>79</v>
      </c>
      <c r="C33" s="149">
        <v>4</v>
      </c>
      <c r="D33" s="88" t="s">
        <v>270</v>
      </c>
      <c r="E33" s="92" t="s">
        <v>269</v>
      </c>
      <c r="F33" s="86">
        <v>0.6</v>
      </c>
      <c r="G33" s="86">
        <v>0.5</v>
      </c>
      <c r="H33" s="86">
        <v>0.5</v>
      </c>
      <c r="I33" s="87" t="s">
        <v>769</v>
      </c>
      <c r="J33" s="273"/>
      <c r="K33" s="147" t="s">
        <v>360</v>
      </c>
      <c r="P33" s="349"/>
    </row>
    <row r="34" spans="1:19" ht="60" customHeight="1">
      <c r="A34" s="85" t="s">
        <v>12</v>
      </c>
      <c r="B34" s="85" t="s">
        <v>79</v>
      </c>
      <c r="C34" s="149">
        <v>5</v>
      </c>
      <c r="D34" s="88" t="s">
        <v>495</v>
      </c>
      <c r="E34" s="92" t="s">
        <v>269</v>
      </c>
      <c r="F34" s="86" t="s">
        <v>586</v>
      </c>
      <c r="G34" s="86" t="s">
        <v>587</v>
      </c>
      <c r="H34" s="86" t="s">
        <v>588</v>
      </c>
      <c r="I34" s="87" t="s">
        <v>770</v>
      </c>
      <c r="J34" s="279" t="s">
        <v>580</v>
      </c>
      <c r="K34" s="147" t="s">
        <v>361</v>
      </c>
      <c r="P34" s="349"/>
      <c r="R34" s="349"/>
      <c r="S34" s="349"/>
    </row>
    <row r="35" spans="1:19" ht="53.25" customHeight="1">
      <c r="A35" s="85" t="s">
        <v>12</v>
      </c>
      <c r="B35" s="85" t="s">
        <v>79</v>
      </c>
      <c r="C35" s="149">
        <v>6</v>
      </c>
      <c r="D35" s="88" t="s">
        <v>496</v>
      </c>
      <c r="E35" s="92" t="s">
        <v>269</v>
      </c>
      <c r="F35" s="86" t="s">
        <v>589</v>
      </c>
      <c r="G35" s="86" t="s">
        <v>590</v>
      </c>
      <c r="H35" s="86" t="s">
        <v>591</v>
      </c>
      <c r="I35" s="87" t="s">
        <v>771</v>
      </c>
      <c r="J35" s="100" t="s">
        <v>581</v>
      </c>
      <c r="K35" s="153" t="s">
        <v>361</v>
      </c>
      <c r="P35" s="349"/>
      <c r="R35" s="349"/>
      <c r="S35" s="349"/>
    </row>
    <row r="36" spans="1:19" ht="47.25">
      <c r="A36" s="85" t="s">
        <v>12</v>
      </c>
      <c r="B36" s="85" t="s">
        <v>79</v>
      </c>
      <c r="C36" s="149">
        <v>7</v>
      </c>
      <c r="D36" s="267" t="s">
        <v>497</v>
      </c>
      <c r="E36" s="269" t="s">
        <v>269</v>
      </c>
      <c r="F36" s="86" t="s">
        <v>271</v>
      </c>
      <c r="G36" s="86">
        <v>41.63</v>
      </c>
      <c r="H36" s="132" t="s">
        <v>764</v>
      </c>
      <c r="I36" s="132" t="s">
        <v>764</v>
      </c>
      <c r="J36" s="352" t="s">
        <v>765</v>
      </c>
      <c r="K36" s="153"/>
      <c r="P36" s="349"/>
    </row>
    <row r="37" spans="1:19" ht="78.75">
      <c r="A37" s="85" t="s">
        <v>12</v>
      </c>
      <c r="B37" s="85" t="s">
        <v>79</v>
      </c>
      <c r="C37" s="149">
        <v>8</v>
      </c>
      <c r="D37" s="267" t="s">
        <v>486</v>
      </c>
      <c r="E37" s="270" t="s">
        <v>487</v>
      </c>
      <c r="F37" s="86">
        <v>3572</v>
      </c>
      <c r="G37" s="86">
        <v>1820</v>
      </c>
      <c r="H37" s="86">
        <v>2934</v>
      </c>
      <c r="I37" s="87" t="s">
        <v>772</v>
      </c>
      <c r="J37" s="100" t="s">
        <v>577</v>
      </c>
      <c r="K37" s="153"/>
      <c r="P37" s="349"/>
    </row>
    <row r="38" spans="1:19" ht="37.5" customHeight="1">
      <c r="A38" s="85" t="s">
        <v>12</v>
      </c>
      <c r="B38" s="85" t="s">
        <v>79</v>
      </c>
      <c r="C38" s="149">
        <v>9</v>
      </c>
      <c r="D38" s="102" t="s">
        <v>491</v>
      </c>
      <c r="E38" s="270" t="s">
        <v>487</v>
      </c>
      <c r="F38" s="86" t="s">
        <v>271</v>
      </c>
      <c r="G38" s="274">
        <v>63.1</v>
      </c>
      <c r="H38" s="86">
        <v>57.2</v>
      </c>
      <c r="I38" s="87" t="s">
        <v>773</v>
      </c>
      <c r="J38" s="456" t="s">
        <v>584</v>
      </c>
      <c r="K38" s="153" t="s">
        <v>361</v>
      </c>
      <c r="P38" s="349"/>
    </row>
    <row r="39" spans="1:19" ht="45">
      <c r="A39" s="85" t="s">
        <v>12</v>
      </c>
      <c r="B39" s="85" t="s">
        <v>79</v>
      </c>
      <c r="C39" s="149">
        <v>10</v>
      </c>
      <c r="D39" s="102" t="s">
        <v>272</v>
      </c>
      <c r="E39" s="92" t="s">
        <v>262</v>
      </c>
      <c r="F39" s="133">
        <v>25.8</v>
      </c>
      <c r="G39" s="274">
        <v>30.8</v>
      </c>
      <c r="H39" s="133">
        <v>30.8</v>
      </c>
      <c r="I39" s="87" t="s">
        <v>279</v>
      </c>
      <c r="J39" s="457"/>
      <c r="K39" s="153" t="s">
        <v>360</v>
      </c>
      <c r="P39" s="349"/>
    </row>
    <row r="40" spans="1:19" ht="45">
      <c r="A40" s="85" t="s">
        <v>12</v>
      </c>
      <c r="B40" s="85" t="s">
        <v>79</v>
      </c>
      <c r="C40" s="149">
        <v>11</v>
      </c>
      <c r="D40" s="88" t="s">
        <v>273</v>
      </c>
      <c r="E40" s="92" t="s">
        <v>262</v>
      </c>
      <c r="F40" s="133">
        <v>59.8</v>
      </c>
      <c r="G40" s="274">
        <v>63.7</v>
      </c>
      <c r="H40" s="133">
        <v>52.8</v>
      </c>
      <c r="I40" s="87" t="s">
        <v>787</v>
      </c>
      <c r="J40" s="457"/>
      <c r="K40" s="153" t="s">
        <v>360</v>
      </c>
      <c r="P40" s="349"/>
    </row>
    <row r="41" spans="1:19" ht="47.25">
      <c r="A41" s="85" t="s">
        <v>12</v>
      </c>
      <c r="B41" s="85" t="s">
        <v>79</v>
      </c>
      <c r="C41" s="149">
        <v>12</v>
      </c>
      <c r="D41" s="267" t="s">
        <v>488</v>
      </c>
      <c r="E41" s="268" t="s">
        <v>489</v>
      </c>
      <c r="F41" s="86" t="s">
        <v>271</v>
      </c>
      <c r="G41" s="274">
        <v>50.1</v>
      </c>
      <c r="H41" s="133">
        <v>37.15</v>
      </c>
      <c r="I41" s="87" t="s">
        <v>767</v>
      </c>
      <c r="J41" s="458"/>
      <c r="K41" s="153" t="s">
        <v>360</v>
      </c>
      <c r="P41" s="349"/>
    </row>
    <row r="42" spans="1:19" ht="267.75">
      <c r="A42" s="85" t="s">
        <v>12</v>
      </c>
      <c r="B42" s="85" t="s">
        <v>79</v>
      </c>
      <c r="C42" s="149">
        <v>13</v>
      </c>
      <c r="D42" s="267" t="s">
        <v>490</v>
      </c>
      <c r="E42" s="268" t="s">
        <v>238</v>
      </c>
      <c r="F42" s="86" t="s">
        <v>271</v>
      </c>
      <c r="G42" s="133">
        <v>814</v>
      </c>
      <c r="H42" s="133">
        <v>954</v>
      </c>
      <c r="I42" s="87" t="s">
        <v>774</v>
      </c>
      <c r="J42" s="281" t="s">
        <v>578</v>
      </c>
      <c r="K42" s="282"/>
      <c r="P42" s="349"/>
    </row>
    <row r="43" spans="1:19">
      <c r="A43" s="459" t="s">
        <v>274</v>
      </c>
      <c r="B43" s="459"/>
      <c r="C43" s="459"/>
      <c r="D43" s="459"/>
      <c r="E43" s="459"/>
      <c r="F43" s="459"/>
      <c r="G43" s="459"/>
      <c r="H43" s="459"/>
      <c r="I43" s="459"/>
      <c r="J43" s="459"/>
    </row>
    <row r="44" spans="1:19" ht="45">
      <c r="A44" s="85" t="s">
        <v>12</v>
      </c>
      <c r="B44" s="85" t="s">
        <v>108</v>
      </c>
      <c r="C44" s="86">
        <v>1</v>
      </c>
      <c r="D44" s="283" t="s">
        <v>275</v>
      </c>
      <c r="E44" s="276" t="s">
        <v>276</v>
      </c>
      <c r="F44" s="86">
        <v>22</v>
      </c>
      <c r="G44" s="86">
        <v>22</v>
      </c>
      <c r="H44" s="86">
        <v>22</v>
      </c>
      <c r="I44" s="87" t="s">
        <v>769</v>
      </c>
      <c r="J44" s="100"/>
      <c r="K44" s="147" t="s">
        <v>360</v>
      </c>
      <c r="P44" s="349"/>
    </row>
    <row r="45" spans="1:19" ht="105">
      <c r="A45" s="85" t="s">
        <v>12</v>
      </c>
      <c r="B45" s="85" t="s">
        <v>108</v>
      </c>
      <c r="C45" s="86">
        <v>2</v>
      </c>
      <c r="D45" s="284" t="s">
        <v>277</v>
      </c>
      <c r="E45" s="276" t="s">
        <v>262</v>
      </c>
      <c r="F45" s="277">
        <v>66</v>
      </c>
      <c r="G45" s="277">
        <v>60</v>
      </c>
      <c r="H45" s="133">
        <v>50</v>
      </c>
      <c r="I45" s="87" t="s">
        <v>492</v>
      </c>
      <c r="J45" s="100" t="s">
        <v>575</v>
      </c>
      <c r="K45" s="147" t="s">
        <v>360</v>
      </c>
      <c r="P45" s="349"/>
    </row>
    <row r="46" spans="1:19" ht="135">
      <c r="A46" s="85" t="s">
        <v>12</v>
      </c>
      <c r="B46" s="85" t="s">
        <v>108</v>
      </c>
      <c r="C46" s="86">
        <v>3</v>
      </c>
      <c r="D46" s="88" t="s">
        <v>278</v>
      </c>
      <c r="E46" s="276" t="s">
        <v>262</v>
      </c>
      <c r="F46" s="285">
        <v>4.17</v>
      </c>
      <c r="G46" s="285">
        <v>0</v>
      </c>
      <c r="H46" s="285">
        <v>0</v>
      </c>
      <c r="I46" s="274" t="s">
        <v>279</v>
      </c>
      <c r="J46" s="286"/>
      <c r="K46" s="147" t="s">
        <v>360</v>
      </c>
      <c r="P46" s="349"/>
    </row>
    <row r="47" spans="1:19" ht="75">
      <c r="A47" s="85" t="s">
        <v>12</v>
      </c>
      <c r="B47" s="85" t="s">
        <v>108</v>
      </c>
      <c r="C47" s="86">
        <v>4</v>
      </c>
      <c r="D47" s="88" t="s">
        <v>280</v>
      </c>
      <c r="E47" s="276" t="s">
        <v>281</v>
      </c>
      <c r="F47" s="277">
        <v>42</v>
      </c>
      <c r="G47" s="277">
        <v>42</v>
      </c>
      <c r="H47" s="277">
        <v>25</v>
      </c>
      <c r="I47" s="87" t="s">
        <v>775</v>
      </c>
      <c r="J47" s="100" t="s">
        <v>583</v>
      </c>
      <c r="K47" s="147" t="s">
        <v>360</v>
      </c>
      <c r="P47" s="349"/>
    </row>
    <row r="48" spans="1:19" ht="105">
      <c r="A48" s="85" t="s">
        <v>12</v>
      </c>
      <c r="B48" s="85" t="s">
        <v>108</v>
      </c>
      <c r="C48" s="86">
        <v>5</v>
      </c>
      <c r="D48" s="88" t="s">
        <v>282</v>
      </c>
      <c r="E48" s="276" t="s">
        <v>262</v>
      </c>
      <c r="F48" s="287">
        <v>0.36</v>
      </c>
      <c r="G48" s="277">
        <v>0.4</v>
      </c>
      <c r="H48" s="280">
        <v>0.4</v>
      </c>
      <c r="I48" s="87" t="s">
        <v>279</v>
      </c>
      <c r="J48" s="100"/>
      <c r="K48" s="147" t="s">
        <v>359</v>
      </c>
      <c r="P48" s="349"/>
    </row>
    <row r="49" spans="1:16" ht="75">
      <c r="A49" s="85" t="s">
        <v>12</v>
      </c>
      <c r="B49" s="85" t="s">
        <v>108</v>
      </c>
      <c r="C49" s="86">
        <v>6</v>
      </c>
      <c r="D49" s="88" t="s">
        <v>283</v>
      </c>
      <c r="E49" s="276" t="s">
        <v>262</v>
      </c>
      <c r="F49" s="287">
        <v>23.64</v>
      </c>
      <c r="G49" s="277">
        <v>12.4</v>
      </c>
      <c r="H49" s="133">
        <v>26.3</v>
      </c>
      <c r="I49" s="274" t="s">
        <v>289</v>
      </c>
      <c r="J49" s="100" t="s">
        <v>761</v>
      </c>
      <c r="K49" s="147" t="s">
        <v>360</v>
      </c>
      <c r="P49" s="349"/>
    </row>
    <row r="50" spans="1:16">
      <c r="A50" s="460" t="s">
        <v>284</v>
      </c>
      <c r="B50" s="460"/>
      <c r="C50" s="460"/>
      <c r="D50" s="460"/>
      <c r="E50" s="460"/>
      <c r="F50" s="460"/>
      <c r="G50" s="460"/>
      <c r="H50" s="460"/>
      <c r="I50" s="460"/>
      <c r="J50" s="460"/>
    </row>
    <row r="51" spans="1:16" ht="60">
      <c r="A51" s="85" t="s">
        <v>12</v>
      </c>
      <c r="B51" s="85" t="s">
        <v>129</v>
      </c>
      <c r="C51" s="85" t="s">
        <v>13</v>
      </c>
      <c r="D51" s="288" t="s">
        <v>285</v>
      </c>
      <c r="E51" s="276" t="s">
        <v>262</v>
      </c>
      <c r="F51" s="278">
        <v>100</v>
      </c>
      <c r="G51" s="278">
        <v>100</v>
      </c>
      <c r="H51" s="278">
        <v>100</v>
      </c>
      <c r="I51" s="274" t="s">
        <v>279</v>
      </c>
      <c r="J51" s="100"/>
      <c r="K51" s="147" t="s">
        <v>360</v>
      </c>
      <c r="P51" s="349"/>
    </row>
    <row r="52" spans="1:16" ht="30">
      <c r="A52" s="85" t="s">
        <v>12</v>
      </c>
      <c r="B52" s="85" t="s">
        <v>28</v>
      </c>
      <c r="C52" s="86">
        <v>2</v>
      </c>
      <c r="D52" s="88" t="s">
        <v>286</v>
      </c>
      <c r="E52" s="276" t="s">
        <v>262</v>
      </c>
      <c r="F52" s="278">
        <v>100</v>
      </c>
      <c r="G52" s="278" t="s">
        <v>287</v>
      </c>
      <c r="H52" s="484">
        <v>94.7</v>
      </c>
      <c r="I52" s="274">
        <v>4.7</v>
      </c>
      <c r="J52" s="100"/>
      <c r="K52" s="147" t="s">
        <v>360</v>
      </c>
    </row>
    <row r="53" spans="1:16" ht="105">
      <c r="A53" s="85" t="s">
        <v>12</v>
      </c>
      <c r="B53" s="85" t="s">
        <v>28</v>
      </c>
      <c r="C53" s="86" t="s">
        <v>108</v>
      </c>
      <c r="D53" s="485" t="s">
        <v>788</v>
      </c>
      <c r="E53" s="86" t="s">
        <v>262</v>
      </c>
      <c r="F53" s="86">
        <v>100</v>
      </c>
      <c r="G53" s="86">
        <v>100</v>
      </c>
      <c r="H53" s="86">
        <v>100</v>
      </c>
      <c r="I53" s="274" t="s">
        <v>279</v>
      </c>
      <c r="J53" s="86"/>
    </row>
    <row r="54" spans="1:16" ht="75">
      <c r="A54" s="85" t="s">
        <v>12</v>
      </c>
      <c r="B54" s="85" t="s">
        <v>28</v>
      </c>
      <c r="C54" s="86">
        <v>4</v>
      </c>
      <c r="D54" s="485" t="s">
        <v>789</v>
      </c>
      <c r="E54" s="86" t="s">
        <v>262</v>
      </c>
      <c r="F54" s="86">
        <v>94</v>
      </c>
      <c r="G54" s="86">
        <v>95</v>
      </c>
      <c r="H54" s="86">
        <v>95</v>
      </c>
      <c r="I54" s="274" t="s">
        <v>279</v>
      </c>
      <c r="J54" s="86"/>
    </row>
    <row r="55" spans="1:16" ht="45">
      <c r="A55" s="85" t="s">
        <v>12</v>
      </c>
      <c r="B55" s="85" t="s">
        <v>28</v>
      </c>
      <c r="C55" s="86">
        <v>5</v>
      </c>
      <c r="D55" s="485" t="s">
        <v>790</v>
      </c>
      <c r="E55" s="86" t="s">
        <v>791</v>
      </c>
      <c r="F55" s="86" t="s">
        <v>792</v>
      </c>
      <c r="G55" s="86" t="s">
        <v>792</v>
      </c>
      <c r="H55" s="86">
        <v>15</v>
      </c>
      <c r="I55" s="86">
        <v>100</v>
      </c>
      <c r="J55" s="86"/>
    </row>
    <row r="56" spans="1:16">
      <c r="A56" s="134"/>
      <c r="B56" s="134"/>
      <c r="C56" s="135"/>
      <c r="D56" s="136"/>
      <c r="E56" s="137"/>
      <c r="F56" s="138"/>
      <c r="G56" s="138"/>
      <c r="H56" s="138"/>
      <c r="I56" s="139"/>
      <c r="J56" s="140"/>
    </row>
    <row r="57" spans="1:16">
      <c r="A57" s="461" t="s">
        <v>498</v>
      </c>
      <c r="B57" s="461"/>
      <c r="C57" s="461"/>
      <c r="D57" s="461"/>
      <c r="E57" s="461"/>
      <c r="F57" s="461"/>
      <c r="G57" s="461"/>
      <c r="H57" s="461"/>
      <c r="I57" s="461"/>
      <c r="J57" s="461"/>
    </row>
    <row r="58" spans="1:16" s="93" customFormat="1">
      <c r="A58" s="462" t="s">
        <v>288</v>
      </c>
      <c r="B58" s="462"/>
      <c r="C58" s="462"/>
      <c r="D58" s="462"/>
      <c r="E58" s="462"/>
      <c r="F58" s="462"/>
      <c r="G58" s="462"/>
      <c r="H58" s="462"/>
      <c r="I58" s="462"/>
      <c r="J58" s="462"/>
    </row>
  </sheetData>
  <autoFilter ref="A18:M52"/>
  <mergeCells count="24">
    <mergeCell ref="A14:F14"/>
    <mergeCell ref="A6:J6"/>
    <mergeCell ref="A7:J7"/>
    <mergeCell ref="A8:J8"/>
    <mergeCell ref="A10:J10"/>
    <mergeCell ref="A11:J11"/>
    <mergeCell ref="A58:J58"/>
    <mergeCell ref="I16:I18"/>
    <mergeCell ref="J16:J18"/>
    <mergeCell ref="G17:G18"/>
    <mergeCell ref="H17:H18"/>
    <mergeCell ref="A19:J19"/>
    <mergeCell ref="A22:J22"/>
    <mergeCell ref="A16:B17"/>
    <mergeCell ref="C16:C18"/>
    <mergeCell ref="D16:D18"/>
    <mergeCell ref="E16:E18"/>
    <mergeCell ref="F16:F18"/>
    <mergeCell ref="G16:H16"/>
    <mergeCell ref="A29:J29"/>
    <mergeCell ref="J38:J41"/>
    <mergeCell ref="A43:J43"/>
    <mergeCell ref="A50:J50"/>
    <mergeCell ref="A57:J57"/>
  </mergeCells>
  <printOptions horizontalCentered="1"/>
  <pageMargins left="0.27559055118110237" right="0.11811023622047245" top="0.35433070866141736" bottom="0.11811023622047245" header="0.15748031496062992" footer="0.11811023622047245"/>
  <pageSetup paperSize="9" scale="50" fitToHeight="3" orientation="portrait" horizontalDpi="180" verticalDpi="180"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sheetPr>
    <pageSetUpPr fitToPage="1"/>
  </sheetPr>
  <dimension ref="A1:N12"/>
  <sheetViews>
    <sheetView tabSelected="1" workbookViewId="0">
      <selection activeCell="I45" sqref="I45:I51"/>
    </sheetView>
  </sheetViews>
  <sheetFormatPr defaultColWidth="8.7109375" defaultRowHeight="12.75"/>
  <cols>
    <col min="1" max="1" width="8.28515625" style="105" customWidth="1"/>
    <col min="2" max="2" width="28.42578125" style="105" customWidth="1"/>
    <col min="3" max="3" width="15.85546875" style="105" customWidth="1"/>
    <col min="4" max="4" width="11" style="105" customWidth="1"/>
    <col min="5" max="5" width="52.28515625" style="105" customWidth="1"/>
    <col min="6" max="16384" width="8.7109375" style="105"/>
  </cols>
  <sheetData>
    <row r="1" spans="1:14">
      <c r="E1" s="106" t="s">
        <v>290</v>
      </c>
    </row>
    <row r="2" spans="1:14">
      <c r="A2" s="107"/>
    </row>
    <row r="3" spans="1:14">
      <c r="A3" s="478" t="s">
        <v>291</v>
      </c>
      <c r="B3" s="478"/>
      <c r="C3" s="478"/>
      <c r="D3" s="478"/>
      <c r="E3" s="478"/>
    </row>
    <row r="4" spans="1:14">
      <c r="A4" s="479" t="s">
        <v>480</v>
      </c>
      <c r="B4" s="479"/>
      <c r="C4" s="479"/>
      <c r="D4" s="479"/>
      <c r="E4" s="479"/>
      <c r="F4" s="108"/>
      <c r="G4" s="108"/>
      <c r="H4" s="108"/>
      <c r="I4" s="108"/>
      <c r="J4" s="108"/>
      <c r="K4" s="108"/>
      <c r="L4" s="108"/>
      <c r="M4" s="108"/>
      <c r="N4" s="108"/>
    </row>
    <row r="5" spans="1:14">
      <c r="E5" s="109"/>
    </row>
    <row r="6" spans="1:14">
      <c r="A6" s="480" t="s">
        <v>220</v>
      </c>
      <c r="B6" s="480"/>
      <c r="C6" s="480"/>
      <c r="D6" s="480"/>
      <c r="E6" s="480"/>
      <c r="F6" s="108"/>
      <c r="G6" s="108"/>
      <c r="H6" s="108"/>
      <c r="I6" s="108"/>
      <c r="J6" s="108"/>
      <c r="K6" s="108"/>
      <c r="L6" s="108"/>
      <c r="M6" s="108"/>
      <c r="N6" s="108"/>
    </row>
    <row r="7" spans="1:14">
      <c r="A7" s="108" t="s">
        <v>292</v>
      </c>
      <c r="B7" s="478"/>
      <c r="C7" s="478"/>
      <c r="D7" s="478"/>
      <c r="E7" s="478"/>
      <c r="F7" s="108"/>
      <c r="G7" s="108"/>
      <c r="H7" s="108"/>
      <c r="I7" s="108"/>
      <c r="J7" s="108"/>
      <c r="K7" s="108"/>
      <c r="L7" s="108"/>
      <c r="M7" s="108"/>
      <c r="N7" s="108"/>
    </row>
    <row r="8" spans="1:14">
      <c r="A8" s="481" t="s">
        <v>293</v>
      </c>
      <c r="B8" s="481"/>
      <c r="C8" s="481"/>
      <c r="D8" s="481"/>
      <c r="E8" s="481"/>
      <c r="F8" s="108"/>
      <c r="G8" s="108"/>
      <c r="H8" s="108"/>
      <c r="I8" s="108"/>
      <c r="J8" s="108"/>
      <c r="K8" s="108"/>
      <c r="L8" s="108"/>
      <c r="M8" s="108"/>
      <c r="N8" s="108"/>
    </row>
    <row r="9" spans="1:14">
      <c r="A9" s="107"/>
    </row>
    <row r="10" spans="1:14" ht="25.5">
      <c r="A10" s="110" t="s">
        <v>294</v>
      </c>
      <c r="B10" s="110" t="s">
        <v>295</v>
      </c>
      <c r="C10" s="110" t="s">
        <v>296</v>
      </c>
      <c r="D10" s="110" t="s">
        <v>297</v>
      </c>
      <c r="E10" s="110" t="s">
        <v>298</v>
      </c>
    </row>
    <row r="11" spans="1:14" ht="27.75" customHeight="1">
      <c r="A11" s="112">
        <v>1</v>
      </c>
      <c r="B11" s="111" t="s">
        <v>333</v>
      </c>
      <c r="C11" s="126">
        <v>43921</v>
      </c>
      <c r="D11" s="112">
        <v>90</v>
      </c>
      <c r="E11" s="476" t="s">
        <v>479</v>
      </c>
    </row>
    <row r="12" spans="1:14" ht="25.5" customHeight="1">
      <c r="A12" s="110">
        <v>2</v>
      </c>
      <c r="B12" s="111" t="s">
        <v>333</v>
      </c>
      <c r="C12" s="125">
        <v>44195</v>
      </c>
      <c r="D12" s="110">
        <v>654</v>
      </c>
      <c r="E12" s="477"/>
    </row>
  </sheetData>
  <mergeCells count="6">
    <mergeCell ref="E11:E12"/>
    <mergeCell ref="A3:E3"/>
    <mergeCell ref="A4:E4"/>
    <mergeCell ref="A6:E6"/>
    <mergeCell ref="B7:E7"/>
    <mergeCell ref="A8:E8"/>
  </mergeCells>
  <pageMargins left="0.32" right="0.23622047244094491" top="0.3937007874015748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12</vt:i4>
      </vt:variant>
    </vt:vector>
  </HeadingPairs>
  <TitlesOfParts>
    <vt:vector size="18" baseType="lpstr">
      <vt:lpstr>Форма 1 расходы</vt:lpstr>
      <vt:lpstr>Форма 2</vt:lpstr>
      <vt:lpstr>Форма 3 (2)</vt:lpstr>
      <vt:lpstr>Форма 4 гос. задание</vt:lpstr>
      <vt:lpstr>форма 5 (2)</vt:lpstr>
      <vt:lpstr>форма 6</vt:lpstr>
      <vt:lpstr>'Форма 3 (2)'!_GoBack</vt:lpstr>
      <vt:lpstr>'Форма 1 расходы'!Заголовки_для_печати</vt:lpstr>
      <vt:lpstr>'Форма 2'!Заголовки_для_печати</vt:lpstr>
      <vt:lpstr>'Форма 3 (2)'!Заголовки_для_печати</vt:lpstr>
      <vt:lpstr>'Форма 4 гос. задание'!Заголовки_для_печати</vt:lpstr>
      <vt:lpstr>'форма 5 (2)'!Заголовки_для_печати</vt:lpstr>
      <vt:lpstr>'Форма 1 расходы'!Область_печати</vt:lpstr>
      <vt:lpstr>'Форма 2'!Область_печати</vt:lpstr>
      <vt:lpstr>'Форма 3 (2)'!Область_печати</vt:lpstr>
      <vt:lpstr>'Форма 4 гос. задание'!Область_печати</vt:lpstr>
      <vt:lpstr>'форма 5 (2)'!Область_печати</vt:lpstr>
      <vt:lpstr>'форма 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2021-04-19T12:10:17Z</cp:lastPrinted>
  <dcterms:created xsi:type="dcterms:W3CDTF">2018-03-01T12:26:16Z</dcterms:created>
  <dcterms:modified xsi:type="dcterms:W3CDTF">2021-06-02T09:27:37Z</dcterms:modified>
</cp:coreProperties>
</file>