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ИК за 2021 год\"/>
    </mc:Choice>
  </mc:AlternateContent>
  <bookViews>
    <workbookView xWindow="360" yWindow="45" windowWidth="18420" windowHeight="11640" tabRatio="72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1'!$O$20:$P$79</definedName>
    <definedName name="data_r_2">'Раздел 2'!$O$20:$AA$84</definedName>
    <definedName name="data_r_3">'Раздел 3'!$O$20:$U$54</definedName>
    <definedName name="data_r_4">'Раздел 4'!$O$20:$T$76</definedName>
    <definedName name="data_r_5">'Раздел 5'!$O$20:$P$73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1'!$P$20:$P$79</definedName>
    <definedName name="razdel_02">'Раздел 2'!$P$20:$AA$84</definedName>
    <definedName name="razdel_03">'Раздел 3'!$P$20:$U$54</definedName>
    <definedName name="razdel_04">'Раздел 4'!$P$20:$T$76</definedName>
    <definedName name="razdel_05">'Раздел 5'!$P$20:$P$73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62913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63" i="8"/>
  <c r="E1063" i="8" s="1"/>
  <c r="H1031" i="8" l="1"/>
  <c r="E1031" i="8" s="1"/>
  <c r="H759" i="8"/>
  <c r="E759" i="8" s="1"/>
  <c r="H652" i="8"/>
  <c r="E652" i="8" s="1"/>
  <c r="H36" i="8"/>
  <c r="E36" i="8" s="1"/>
  <c r="H1076" i="8"/>
  <c r="E1076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<sst xmlns="http://schemas.openxmlformats.org/spreadsheetml/2006/main" count="1482" uniqueCount="1354">
  <si>
    <t>Код по ОКЕИ: единица - 642, человек - 792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</si>
  <si>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</si>
  <si>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</si>
  <si>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</si>
  <si>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</si>
  <si>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</si>
  <si>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</si>
  <si>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</si>
  <si>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</si>
  <si>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</si>
  <si>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</si>
  <si>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</si>
  <si>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</si>
  <si>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</si>
  <si>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</si>
  <si>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</si>
  <si>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</si>
  <si>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</si>
  <si>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</si>
  <si>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</si>
  <si>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</si>
  <si>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</si>
  <si>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</si>
  <si>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</si>
  <si>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</si>
  <si>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</si>
  <si>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</si>
  <si>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</si>
  <si>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</si>
  <si>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</si>
  <si>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</si>
  <si>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</si>
  <si>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15 января</t>
  </si>
  <si>
    <t>5 февраля</t>
  </si>
  <si>
    <t>данные от имени юридического лица)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</si>
  <si>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</si>
  <si>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</si>
  <si>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</si>
  <si>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</si>
  <si>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</si>
  <si>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</si>
  <si>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</si>
  <si>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</si>
  <si>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</si>
  <si>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</si>
  <si>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</si>
  <si>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</si>
  <si>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</si>
  <si>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</si>
  <si>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</si>
  <si>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</si>
  <si>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</si>
  <si>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</si>
  <si>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</si>
  <si>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</si>
  <si>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</si>
  <si>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</si>
  <si>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</si>
  <si>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</si>
  <si>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</si>
  <si>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</si>
  <si>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 xml:space="preserve">      заболеванием хроническим алкоголизмом или наркоманией</t>
  </si>
  <si>
    <t xml:space="preserve">      совершением умышленного преступления против жизни или здоровья своих детей либо против
      жизни или здоровья супруга</t>
  </si>
  <si>
    <t xml:space="preserve">   с истечением срока вынесения судом решения об ограничении родительских прав</t>
  </si>
  <si>
    <t xml:space="preserve">   из них (из строки 15) вследствие:
      их поведения</t>
  </si>
  <si>
    <t xml:space="preserve">   в том числе (из строки 22):
      о месте жительства детей</t>
  </si>
  <si>
    <t xml:space="preserve">      о лишении родительских прав</t>
  </si>
  <si>
    <t xml:space="preserve">      об ограничении родительских прав</t>
  </si>
  <si>
    <t xml:space="preserve">      об отмене усыновления</t>
  </si>
  <si>
    <t xml:space="preserve">   численность детей, оставшихся без попечения родителей (из строки 22)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</si>
  <si>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</si>
  <si>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</si>
  <si>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</si>
  <si>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</si>
  <si>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</si>
  <si>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</si>
  <si>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</si>
  <si>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</si>
  <si>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</si>
  <si>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</si>
  <si>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</si>
  <si>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</si>
  <si>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</si>
  <si>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</si>
  <si>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</si>
  <si>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</si>
  <si>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</si>
  <si>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</si>
  <si>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</si>
  <si>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</si>
  <si>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</si>
  <si>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</si>
  <si>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</si>
  <si>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</si>
  <si>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</si>
  <si>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</si>
  <si>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</si>
  <si>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</si>
  <si>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</si>
  <si>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</si>
  <si>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</si>
  <si>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</si>
  <si>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</si>
  <si>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</si>
  <si>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</si>
  <si>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</si>
  <si>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</si>
  <si>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</si>
  <si>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</si>
  <si>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</si>
  <si>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</si>
  <si>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</si>
  <si>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</si>
  <si>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</si>
  <si>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</si>
  <si>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</si>
  <si>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</si>
  <si>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</si>
  <si>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</si>
  <si>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</si>
  <si>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</si>
  <si>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</si>
  <si>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</si>
  <si>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</si>
  <si>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</si>
  <si>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</si>
  <si>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</si>
  <si>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</si>
  <si>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</si>
  <si>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</si>
  <si>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</si>
  <si>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</si>
  <si>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</si>
  <si>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</si>
  <si>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</si>
  <si>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</si>
  <si>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</si>
  <si>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</si>
  <si>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</si>
  <si>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</si>
  <si>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</si>
  <si>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</si>
  <si>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</si>
  <si>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</si>
  <si>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</si>
  <si>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</si>
  <si>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</si>
  <si>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</si>
  <si>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</si>
  <si>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</si>
  <si>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</si>
  <si>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</si>
  <si>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</si>
  <si>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</si>
  <si>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</si>
  <si>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</si>
  <si>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</si>
  <si>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</si>
  <si>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</si>
  <si>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</si>
  <si>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</si>
  <si>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</si>
  <si>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</si>
  <si>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</si>
  <si>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</si>
  <si>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</si>
  <si>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</si>
  <si>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</si>
  <si>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</si>
  <si>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</si>
  <si>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</si>
  <si>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</si>
  <si>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</si>
  <si>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</si>
  <si>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</si>
  <si>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</si>
  <si>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</si>
  <si>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</si>
  <si>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</si>
  <si>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</si>
  <si>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</si>
  <si>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</si>
  <si>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</si>
  <si>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</si>
  <si>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</si>
  <si>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</si>
  <si>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</si>
  <si>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</si>
  <si>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</si>
  <si>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</si>
  <si>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</si>
  <si>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</si>
  <si>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</si>
  <si>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</si>
  <si>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</si>
  <si>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</si>
  <si>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</si>
  <si>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</si>
  <si>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</si>
  <si>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</si>
  <si>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</si>
  <si>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</si>
  <si>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</si>
  <si>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</si>
  <si>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 xml:space="preserve">Нарушение порядка предоставления статистических данных или несвоевременное предоставление этих данных, 
либо предоставление недостоверных статистических данных влечет ответственность, установленную 
Кодексом Российской Федерации об административных правонарушениях </t>
  </si>
  <si>
    <t xml:space="preserve">Должностное лицо, ответственное за предоставление статистических данных (лицо, уполномоченное предоставлять статистические </t>
  </si>
  <si>
    <t>строка 26 графа 3 &gt;= строка 26 графа 8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</si>
  <si>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</si>
  <si>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</si>
  <si>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</si>
  <si>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</si>
  <si>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</si>
  <si>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</si>
  <si>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</si>
  <si>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</si>
  <si>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</si>
  <si>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</si>
  <si>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</si>
  <si>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</si>
  <si>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</si>
  <si>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</si>
  <si>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</si>
  <si>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</si>
  <si>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</si>
  <si>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</si>
  <si>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</si>
  <si>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</si>
  <si>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</si>
  <si>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</si>
  <si>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</si>
  <si>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</si>
  <si>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</si>
  <si>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</si>
  <si>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</si>
  <si>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</si>
  <si>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</si>
  <si>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</si>
  <si>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</si>
  <si>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</si>
  <si>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</si>
  <si>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</si>
  <si>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</si>
  <si>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      лиц, желающих принять ребенка на воспитание в
            семью, с согласия другого супруга</t>
  </si>
  <si>
    <t>Число семей, которые не смогли подобрать ребенка за отчетный год</t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</si>
  <si>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</si>
  <si>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</si>
  <si>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>Численность детей, находящихся в замещающих семьях, имеющих право на получение алиментов</t>
  </si>
  <si>
    <t>Численность воспитанников организаций для детей-сирот, имеющих право на получение алиментов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</si>
  <si>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</si>
  <si>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</si>
  <si>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</si>
  <si>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</si>
  <si>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</si>
  <si>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</si>
  <si>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</si>
  <si>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</si>
  <si>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</si>
  <si>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</si>
  <si>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</si>
  <si>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</si>
  <si>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</si>
  <si>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</si>
  <si>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</si>
  <si>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</si>
  <si>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</si>
  <si>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</si>
  <si>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</si>
  <si>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</si>
  <si>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</si>
  <si>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   девочек (девушек)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</si>
  <si>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</si>
  <si>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</si>
  <si>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</si>
  <si>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</si>
  <si>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</si>
  <si>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</si>
  <si>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   в патронатную семью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</si>
  <si>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</si>
  <si>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</si>
  <si>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</si>
  <si>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</si>
  <si>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</si>
  <si>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</si>
  <si>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</si>
  <si>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</si>
  <si>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</si>
  <si>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</si>
  <si>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</si>
  <si>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</si>
  <si>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</si>
  <si>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</si>
  <si>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</si>
  <si>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</si>
  <si>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</si>
  <si>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</si>
  <si>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</si>
  <si>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</si>
  <si>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</si>
  <si>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</si>
  <si>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</si>
  <si>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</si>
  <si>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</si>
  <si>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</si>
  <si>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</si>
  <si>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</si>
  <si>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</si>
  <si>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</si>
  <si>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</si>
  <si>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</si>
  <si>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</si>
  <si>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</si>
  <si>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</si>
  <si>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</si>
  <si>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</si>
  <si>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</si>
  <si>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</si>
  <si>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</si>
  <si>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</si>
  <si>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</si>
  <si>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</si>
  <si>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</si>
  <si>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</si>
  <si>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</si>
  <si>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</si>
  <si>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</si>
  <si>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</si>
  <si>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</si>
  <si>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</si>
  <si>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</si>
  <si>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</si>
  <si>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</si>
  <si>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</si>
  <si>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</si>
  <si>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</si>
  <si>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</si>
  <si>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</si>
  <si>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</si>
  <si>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</si>
  <si>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</si>
  <si>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</si>
  <si>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</si>
  <si>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</si>
  <si>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</si>
  <si>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</si>
  <si>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</si>
  <si>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</si>
  <si>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</si>
  <si>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</si>
  <si>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</si>
  <si>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</si>
  <si>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</si>
  <si>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</si>
  <si>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</si>
  <si>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</si>
  <si>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</si>
  <si>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</si>
  <si>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</si>
  <si>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</si>
  <si>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</si>
  <si>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</si>
  <si>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</si>
  <si>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</si>
  <si>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</si>
  <si>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</si>
  <si>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</si>
  <si>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</si>
  <si>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</si>
  <si>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</si>
  <si>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</si>
  <si>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</si>
  <si>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</si>
  <si>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</si>
  <si>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</si>
  <si>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</si>
  <si>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</si>
  <si>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</si>
  <si>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</si>
  <si>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</si>
  <si>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</si>
  <si>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</si>
  <si>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</si>
  <si>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</si>
  <si>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</si>
  <si>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</si>
  <si>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</si>
  <si>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</si>
  <si>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</si>
  <si>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</si>
  <si>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</si>
  <si>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</si>
  <si>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</si>
  <si>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</si>
  <si>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</si>
  <si>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</si>
  <si>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</si>
  <si>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</si>
  <si>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</si>
  <si>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</si>
  <si>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</si>
  <si>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</si>
  <si>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</si>
  <si>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</si>
  <si>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</si>
  <si>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</si>
  <si>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</si>
  <si>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</si>
  <si>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</si>
  <si>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</si>
  <si>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</si>
  <si>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</si>
  <si>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</si>
  <si>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</si>
  <si>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</si>
  <si>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</si>
  <si>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</si>
  <si>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</si>
  <si>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</si>
  <si>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</si>
  <si>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</si>
  <si>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</si>
  <si>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строка 02 графа 3 &gt;= строка 02 графа 11</t>
  </si>
  <si>
    <t xml:space="preserve">      поступили на обучение в профессиональные образователь-
      ые организации на полное государственное обеспечение</t>
  </si>
  <si>
    <t xml:space="preserve">      поступили на обучение в организации высшего
      образования на полное государственное обеспечение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</si>
  <si>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гражданами:</t>
  </si>
  <si>
    <t>органы местного самоуправления, наделенные полномочиями по осуществлению опеки и попечительства над несовершеннолетними гражданами; территориальные органы, созданные органами исполнительной власти субъекта Российской Федерации, на которые возложены функции по осуществлению опеки и попечительства над несовершеннолетними гражданами:</t>
  </si>
  <si>
    <t xml:space="preserve">   - Министерству просвещения Российской Федерации</t>
  </si>
  <si>
    <t xml:space="preserve">         из них (из строки 40)
            в возрасте до 7 лет</t>
  </si>
  <si>
    <t>Состоит на учете семей, желающих принять ребенка на воспитание в семью, на конец отчетного года:
   в органах опеки и попечительства
   (строка 29 + строка 30 + строка 31)</t>
  </si>
  <si>
    <t xml:space="preserve">   в региональном банке данных о детях
   (строка 34 + строка 35 + строка 36)</t>
  </si>
  <si>
    <t>Всего лиц, прошедших подготовку, в отчетном году, человек (строка  46 + строка  47 + строка  48 + строка  49)</t>
  </si>
  <si>
    <t>Всего лиц, прошедших психологическое обследование, в отчет-
ном году, человек (строка 52+строка 53+строка 54+строка 55)</t>
  </si>
  <si>
    <t xml:space="preserve">  из них (из строки 51):
   в супружеских парах</t>
  </si>
  <si>
    <t xml:space="preserve">         из них (из строки 22):
            в результате суицида</t>
  </si>
  <si>
    <t>Состоит детей на воспитании в семьях на конец отчетного года
(строка 01 - строка 02 + строка 03 - строка 04 + строка 05 + строка 06 + строка 07 - строка 08 + строка 09 - строка 10 + строка 11 - строка 16 - строка 39)</t>
  </si>
  <si>
    <t xml:space="preserve">   из них (из строки 40):
      детей-сирот</t>
  </si>
  <si>
    <t xml:space="preserve">   из них (из строки 61) воспитывающих:
      5 и более  детей (без родных)</t>
  </si>
  <si>
    <t xml:space="preserve">   из них (из строки 57) воспитывающих:
      5 и более  детей (без родных)</t>
  </si>
  <si>
    <t xml:space="preserve">   из них (из строки 53) воспитывающих:
      5 и более  детей (без родных)</t>
  </si>
  <si>
    <t xml:space="preserve">   из них (из строки 49) воспитывающих:
      5 и более  детей (без родных)</t>
  </si>
  <si>
    <t xml:space="preserve">   из них (из строки 43) воспитывающих:
      5 и более  детей (без родных)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</si>
  <si>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</si>
  <si>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</si>
  <si>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</si>
  <si>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</si>
  <si>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</si>
  <si>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</si>
  <si>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</si>
  <si>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</si>
  <si>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</si>
  <si>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</si>
  <si>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</si>
  <si>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</si>
  <si>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</si>
  <si>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</si>
  <si>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</si>
  <si>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</si>
  <si>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</si>
  <si>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</si>
  <si>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КОНФИДЕНЦИАЛЬНОСТЬ ГАРАНТИРУЕТСЯ ПОЛУЧАТЕЛЕМ ИНФОРМАЦИИ</t>
  </si>
  <si>
    <t xml:space="preserve">      ребенка в возрасте до 1 года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</si>
  <si>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</si>
  <si>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</si>
  <si>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</si>
  <si>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</si>
  <si>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</si>
  <si>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</si>
  <si>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</si>
  <si>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</si>
  <si>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</si>
  <si>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</si>
  <si>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</si>
  <si>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</si>
  <si>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</si>
  <si>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</si>
  <si>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</si>
  <si>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</si>
  <si>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</si>
  <si>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</si>
  <si>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</si>
  <si>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</si>
  <si>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</si>
  <si>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</si>
  <si>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</si>
  <si>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</si>
  <si>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</si>
  <si>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</si>
  <si>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</si>
  <si>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</si>
  <si>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</si>
  <si>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</si>
  <si>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</si>
  <si>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Снято с учета детей, находящихся на воспитании в семьях, за отчетный год (сумма строк  17-22, 37,38)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</si>
  <si>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</si>
  <si>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</si>
  <si>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</si>
  <si>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</si>
  <si>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</si>
  <si>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</si>
  <si>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</si>
  <si>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</si>
  <si>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</si>
  <si>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</si>
  <si>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</si>
  <si>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</si>
  <si>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</si>
  <si>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</si>
  <si>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</si>
  <si>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</si>
  <si>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</si>
  <si>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</si>
  <si>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</si>
  <si>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</si>
  <si>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</si>
  <si>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</si>
  <si>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</si>
  <si>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</si>
  <si>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</si>
  <si>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</si>
  <si>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</si>
  <si>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</si>
  <si>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</si>
  <si>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</si>
  <si>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</si>
  <si>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</si>
  <si>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</si>
  <si>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</si>
  <si>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</si>
  <si>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</si>
  <si>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</si>
  <si>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</si>
  <si>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</si>
  <si>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</si>
  <si>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</si>
  <si>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</si>
  <si>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</si>
  <si>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</si>
  <si>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</si>
  <si>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</si>
  <si>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</si>
  <si>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</si>
  <si>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</si>
  <si>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</si>
  <si>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</si>
  <si>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Раздел 2. Движение численности детей в возрасте до 18 лет, находящихся на воспитании в семьях, за 2021 год</t>
  </si>
  <si>
    <t>Из численности детей, выявленных и учтенных за отчетный год (из строки 02):
   численность детей, у которых лишены родительских прав оба родителя или единственный родитель</t>
  </si>
  <si>
    <t xml:space="preserve">   численность детей, у которых ограничены в родительских правах оба родителя или единственный
   родитель</t>
  </si>
  <si>
    <t xml:space="preserve">   численность детей, у которых оба родителя или единственный родитель признаны недееспособными
   (ограниченно дееспособными)</t>
  </si>
  <si>
    <t xml:space="preserve">   численность детей, родители которых находятся под стражей или отбывают наказания в виде лишения
   свободы</t>
  </si>
  <si>
    <t xml:space="preserve">   численность детей, у которых оба родителя или единственный родитель объявлены в розыск</t>
  </si>
  <si>
    <t xml:space="preserve">   численность детей, оставленных родителями в организациях по окончании срока пребывания</t>
  </si>
  <si>
    <t xml:space="preserve">   численность детей, отобранных у родителей (единственного родителя)</t>
  </si>
  <si>
    <t xml:space="preserve">   численность детей, оставленных матерями (родителями) при рождении</t>
  </si>
  <si>
    <r>
      <t xml:space="preserve">   численность детей, у которых оба родителя или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единственный родитель неизвестны</t>
    </r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</si>
  <si>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</si>
  <si>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</si>
  <si>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</si>
  <si>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</si>
  <si>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</si>
  <si>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</si>
  <si>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</si>
  <si>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</si>
  <si>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</si>
  <si>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</si>
  <si>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</si>
  <si>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</si>
  <si>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</si>
  <si>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</si>
  <si>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</si>
  <si>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</si>
  <si>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</si>
  <si>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</si>
  <si>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</si>
  <si>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</si>
  <si>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</si>
  <si>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</si>
  <si>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</si>
  <si>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</si>
  <si>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</si>
  <si>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</si>
  <si>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</si>
  <si>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</si>
  <si>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</si>
  <si>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</si>
  <si>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</si>
  <si>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</si>
  <si>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</si>
  <si>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</si>
  <si>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</si>
  <si>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</si>
  <si>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</si>
  <si>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</si>
  <si>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</si>
  <si>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</si>
  <si>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</si>
  <si>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</si>
  <si>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</si>
  <si>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</si>
  <si>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</si>
  <si>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</si>
  <si>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</si>
  <si>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</si>
  <si>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</si>
  <si>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</si>
  <si>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</si>
  <si>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</si>
  <si>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</si>
  <si>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</si>
  <si>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</si>
  <si>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</si>
  <si>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</si>
  <si>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</si>
  <si>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   прибывших из других государств 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</si>
  <si>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</si>
  <si>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</si>
  <si>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</si>
  <si>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</si>
  <si>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</si>
  <si>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</si>
  <si>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</si>
  <si>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</si>
  <si>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</si>
  <si>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</si>
  <si>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</si>
  <si>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</si>
  <si>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</si>
  <si>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</si>
  <si>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</si>
  <si>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</si>
  <si>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</si>
  <si>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</si>
  <si>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</si>
  <si>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</si>
  <si>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</si>
  <si>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</si>
  <si>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</si>
  <si>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</si>
  <si>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</si>
  <si>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</si>
  <si>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</si>
  <si>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</si>
  <si>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</si>
  <si>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</si>
  <si>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</si>
  <si>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</si>
  <si>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</si>
  <si>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</si>
  <si>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</si>
  <si>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</si>
  <si>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</si>
  <si>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</si>
  <si>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</si>
  <si>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</si>
  <si>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</si>
  <si>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</si>
  <si>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</si>
  <si>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</si>
  <si>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</si>
  <si>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</si>
  <si>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</si>
  <si>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</si>
  <si>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</si>
  <si>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</si>
  <si>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</si>
  <si>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</si>
  <si>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</si>
  <si>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</si>
  <si>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</si>
  <si>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</si>
  <si>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</si>
  <si>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</si>
  <si>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</si>
  <si>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</si>
  <si>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</si>
  <si>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</si>
  <si>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</si>
  <si>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</si>
  <si>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</si>
  <si>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</si>
  <si>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</si>
  <si>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</si>
  <si>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</si>
  <si>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</si>
  <si>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</si>
  <si>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</si>
  <si>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</si>
  <si>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</si>
  <si>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</si>
  <si>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</si>
  <si>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</si>
  <si>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</si>
  <si>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</si>
  <si>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</si>
  <si>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</si>
  <si>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</si>
  <si>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</si>
  <si>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</si>
  <si>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</si>
  <si>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</si>
  <si>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</si>
  <si>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</si>
  <si>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</si>
  <si>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</si>
  <si>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</si>
  <si>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</si>
  <si>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</si>
  <si>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</si>
  <si>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</si>
  <si>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</si>
  <si>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</si>
  <si>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</si>
  <si>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</si>
  <si>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</si>
  <si>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</si>
  <si>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</si>
  <si>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</si>
  <si>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</si>
  <si>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</si>
  <si>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</si>
  <si>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</si>
  <si>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</si>
  <si>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</si>
  <si>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</si>
  <si>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</si>
  <si>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</si>
  <si>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</si>
  <si>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</si>
  <si>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</si>
  <si>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</si>
  <si>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</si>
  <si>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</si>
  <si>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</si>
  <si>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</si>
  <si>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</si>
  <si>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</si>
  <si>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</si>
  <si>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</si>
  <si>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</si>
  <si>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</si>
  <si>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</si>
  <si>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</si>
  <si>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</si>
  <si>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</si>
  <si>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</si>
  <si>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</si>
  <si>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</si>
  <si>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</si>
  <si>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</si>
  <si>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</si>
  <si>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</si>
  <si>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</si>
  <si>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</si>
  <si>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</si>
  <si>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</si>
  <si>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</si>
  <si>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</si>
  <si>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</si>
  <si>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</si>
  <si>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</si>
  <si>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</si>
  <si>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</si>
  <si>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</si>
  <si>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</si>
  <si>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>Раздел 5. Защита прав детей в возрасте до 18 лет и лиц из числа детей,
оставшихся без попечения родителей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</si>
  <si>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</si>
  <si>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</si>
  <si>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</si>
  <si>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</si>
  <si>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</si>
  <si>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</si>
  <si>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</si>
  <si>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</si>
  <si>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</si>
  <si>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</si>
  <si>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</si>
  <si>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</si>
  <si>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</si>
  <si>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</si>
  <si>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</si>
  <si>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</si>
  <si>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 xml:space="preserve">   из них (из строки 33): 
      о выявлении детей, оставшихся без попечения родителей</t>
  </si>
  <si>
    <t xml:space="preserve">      о выявлении детей, находящихся в обстановке, представляющей угрозу их жизни, здоровью или
      препятствующей их воспитанию</t>
  </si>
  <si>
    <t xml:space="preserve">      из организаций социального обслуживания</t>
  </si>
  <si>
    <t xml:space="preserve">      из медицинских организаций</t>
  </si>
  <si>
    <t xml:space="preserve">      из образовательных организаций</t>
  </si>
  <si>
    <t xml:space="preserve">      из органов внутренних дел</t>
  </si>
  <si>
    <t xml:space="preserve">      от граждан</t>
  </si>
  <si>
    <t xml:space="preserve">         из них (из строки 40) от детей</t>
  </si>
  <si>
    <t xml:space="preserve">   из них (из строки 42) жестокого обращения с детьми-сиротами и детьми, оставшимися без
   попечения родителей</t>
  </si>
  <si>
    <t xml:space="preserve">   из них (из строки 44) привлеченных к уголовной ответственности за совершение преступлений,
   повлекших гибель либо причинение вреда здоровью детей</t>
  </si>
  <si>
    <t>Численность усыновителей, опекунов, попечителей, приемных или патронатных родителей, 
привлеченных к уголовной ответственности за совершение преступлений в отношении детей, 
принятых ими на воспитание в семью</t>
  </si>
  <si>
    <t xml:space="preserve">   из них (из строки 46) по вине усыновителей</t>
  </si>
  <si>
    <t xml:space="preserve">   из них (из строки 49) получают алименты</t>
  </si>
  <si>
    <t xml:space="preserve">   из них (из строки 51) получают алименты</t>
  </si>
  <si>
    <t>Численность детей, в защиту которых предъявлен иск в суд или предоставлены в суд заключения 
(сумма строк 23 − 31)</t>
  </si>
  <si>
    <t>Численность приемных родителей, с которыми досрочно расторгнуты договоры по инициативе 
органа опеки и попечительства по причине возникновения в приемной семье неблагоприятных 
условий для содержания, воспитания и образования ребенка (детей)</t>
  </si>
  <si>
    <t>Численность детей, здоровью которых был причинен вред по вине усыновителей, опекунов, 
попечителей, приемных или патронатных родителей</t>
  </si>
  <si>
    <t>Численность детей-сирот и детей, оставшихся без попечения родителей, которым предоставлены
 путевки в организации отдыха детей и их оздоровления, в санаторно-курортные организации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</si>
  <si>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</si>
  <si>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</si>
  <si>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</si>
  <si>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</si>
  <si>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</si>
  <si>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</si>
  <si>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</si>
  <si>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</si>
  <si>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</si>
  <si>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</si>
  <si>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</si>
  <si>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</si>
  <si>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</si>
  <si>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</si>
  <si>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</si>
  <si>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</si>
  <si>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</si>
  <si>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</si>
  <si>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</si>
  <si>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</si>
  <si>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</si>
  <si>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</si>
  <si>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</si>
  <si>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</si>
  <si>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</si>
  <si>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</si>
  <si>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</si>
  <si>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</si>
  <si>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</si>
  <si>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</si>
  <si>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</si>
  <si>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</si>
  <si>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</si>
  <si>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</si>
  <si>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</si>
  <si>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</si>
  <si>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</si>
  <si>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</si>
  <si>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</si>
  <si>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</si>
  <si>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</si>
  <si>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</si>
  <si>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</si>
  <si>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</si>
  <si>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</si>
  <si>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</si>
  <si>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</si>
  <si>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</si>
  <si>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</si>
  <si>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</si>
  <si>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</si>
  <si>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</si>
  <si>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</si>
  <si>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</si>
  <si>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</si>
  <si>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</si>
  <si>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</si>
  <si>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</si>
  <si>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</si>
  <si>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</si>
  <si>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</si>
  <si>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</si>
  <si>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</si>
  <si>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</si>
  <si>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</si>
  <si>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</si>
  <si>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</si>
  <si>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</si>
  <si>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</si>
  <si>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</si>
  <si>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</si>
  <si>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</si>
  <si>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</si>
  <si>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</si>
  <si>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</si>
  <si>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</si>
  <si>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</si>
  <si>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</si>
  <si>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</si>
  <si>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</si>
  <si>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</si>
  <si>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</si>
  <si>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</si>
  <si>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</si>
  <si>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</si>
  <si>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</si>
  <si>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</si>
  <si>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</si>
  <si>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</si>
  <si>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</si>
  <si>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</si>
  <si>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</si>
  <si>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</si>
  <si>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</si>
  <si>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</si>
  <si>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</si>
  <si>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</si>
  <si>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</si>
  <si>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</si>
  <si>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</si>
  <si>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</si>
  <si>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</si>
  <si>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</si>
  <si>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из них (из стр. 02):
      детей-сирот</t>
  </si>
  <si>
    <t xml:space="preserve">      в возрасте до 7 лет</t>
  </si>
  <si>
    <t>Всего детей выявлено  и учтено на конец отчетного года (стр. 01 + стр. 02)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</si>
  <si>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</si>
  <si>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</si>
  <si>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</si>
  <si>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организации</t>
  </si>
  <si>
    <t xml:space="preserve">         в детские дома семейного типа</t>
  </si>
  <si>
    <t xml:space="preserve">         из них (из стр.12):
            находятся под предварительной опекой на конец отчетного года</t>
  </si>
  <si>
    <t xml:space="preserve">               в том числе (из стр.16):
                  в приемную семью</t>
  </si>
  <si>
    <t xml:space="preserve">            по истечении установленного срока  усыновлены предварительным опекуном (попечителем)</t>
  </si>
  <si>
    <t xml:space="preserve">         из них (из стр.20):
            переданные на безвозмездную форму опеки (попечительства)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</si>
  <si>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</si>
  <si>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</si>
  <si>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</si>
  <si>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</si>
  <si>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</si>
  <si>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</si>
  <si>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>Численность детей, оставленных матерями (родителями) при рождении (из стр. 06)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</si>
  <si>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</si>
  <si>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</si>
  <si>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>Численность детей, оставленных родителями в организациях по окончании срока пребывания (из стр. 06)</t>
  </si>
  <si>
    <t xml:space="preserve">   из них (из стр. 44):
      переданы в семью на воспитание на конец отчетного года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</si>
  <si>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</si>
  <si>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</si>
  <si>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</si>
  <si>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>Численность умерших детей в результате суицида (из строки 29)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</si>
  <si>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</si>
  <si>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</si>
  <si>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</si>
  <si>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</si>
  <si>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</si>
  <si>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</si>
  <si>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</si>
  <si>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</si>
  <si>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</si>
  <si>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</si>
  <si>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</si>
  <si>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</si>
  <si>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</si>
  <si>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</si>
  <si>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</si>
  <si>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</si>
  <si>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</si>
  <si>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</si>
  <si>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</si>
  <si>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</si>
  <si>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</si>
  <si>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</si>
  <si>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</si>
  <si>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</si>
  <si>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</si>
  <si>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</si>
  <si>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</si>
  <si>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</si>
  <si>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</si>
  <si>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</si>
  <si>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</si>
  <si>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</si>
  <si>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</si>
  <si>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</si>
  <si>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</si>
  <si>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</si>
  <si>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</si>
  <si>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</si>
  <si>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</si>
  <si>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</si>
  <si>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</si>
  <si>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</si>
  <si>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</si>
  <si>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</si>
  <si>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</si>
  <si>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</si>
  <si>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</si>
  <si>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</si>
  <si>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</si>
  <si>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</si>
  <si>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</si>
  <si>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</si>
  <si>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</si>
  <si>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</si>
  <si>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</si>
  <si>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</si>
  <si>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</si>
  <si>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</si>
  <si>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</si>
  <si>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</si>
  <si>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</si>
  <si>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</si>
  <si>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</si>
  <si>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</si>
  <si>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</si>
  <si>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</si>
  <si>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</si>
  <si>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</si>
  <si>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</si>
  <si>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</si>
  <si>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</si>
  <si>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</si>
  <si>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</si>
  <si>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</si>
  <si>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</si>
  <si>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</si>
  <si>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</si>
  <si>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</si>
  <si>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</si>
  <si>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</si>
  <si>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</si>
  <si>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</si>
  <si>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</si>
  <si>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</si>
  <si>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</si>
  <si>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</si>
  <si>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</si>
  <si>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</si>
  <si>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</si>
  <si>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</si>
  <si>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</si>
  <si>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</si>
  <si>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</si>
  <si>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</si>
  <si>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</si>
  <si>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</si>
  <si>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</si>
  <si>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</si>
  <si>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</si>
  <si>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</si>
  <si>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</si>
  <si>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</si>
  <si>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</si>
  <si>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</si>
  <si>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</si>
  <si>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</si>
  <si>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 xml:space="preserve">      прибывших из другого муниципального образования
      в субъекте РФ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</si>
  <si>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</si>
  <si>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</si>
  <si>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</si>
  <si>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</si>
  <si>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</si>
  <si>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</si>
  <si>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</si>
  <si>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</si>
  <si>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</si>
  <si>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</si>
  <si>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</si>
  <si>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</si>
  <si>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</si>
  <si>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</si>
  <si>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</si>
  <si>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</si>
  <si>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</si>
  <si>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</si>
  <si>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</si>
  <si>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</si>
  <si>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</si>
  <si>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</si>
  <si>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</si>
  <si>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</si>
  <si>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</si>
  <si>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</si>
  <si>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</si>
  <si>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</si>
  <si>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</si>
  <si>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</si>
  <si>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</si>
  <si>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</si>
  <si>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</si>
  <si>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</si>
  <si>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</si>
  <si>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</si>
  <si>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</si>
  <si>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</si>
  <si>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</si>
  <si>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</si>
  <si>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</si>
  <si>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</si>
  <si>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</si>
  <si>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</si>
  <si>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</si>
  <si>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</si>
  <si>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</si>
  <si>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</si>
  <si>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</si>
  <si>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</si>
  <si>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</si>
  <si>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</si>
  <si>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</si>
  <si>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</si>
  <si>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</si>
  <si>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</si>
  <si>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</si>
  <si>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</si>
  <si>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</si>
  <si>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</si>
  <si>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</si>
  <si>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</si>
  <si>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</si>
  <si>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</si>
  <si>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</si>
  <si>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</si>
  <si>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</si>
  <si>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</si>
  <si>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</si>
  <si>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</si>
  <si>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</si>
  <si>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</si>
  <si>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</si>
  <si>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</si>
  <si>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</si>
  <si>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</si>
  <si>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</si>
  <si>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</si>
  <si>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</si>
  <si>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</si>
  <si>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</si>
  <si>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</si>
  <si>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</si>
  <si>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</si>
  <si>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</si>
  <si>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</si>
  <si>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</si>
  <si>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</si>
  <si>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</si>
  <si>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</si>
  <si>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</si>
  <si>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</si>
  <si>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</si>
  <si>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</si>
  <si>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</si>
  <si>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</si>
  <si>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</si>
  <si>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</si>
  <si>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</si>
  <si>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</si>
  <si>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</si>
  <si>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</si>
  <si>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</si>
  <si>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</si>
  <si>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</si>
  <si>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</si>
  <si>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</si>
  <si>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</si>
  <si>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</si>
  <si>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</si>
  <si>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</si>
  <si>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</si>
  <si>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</si>
  <si>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</si>
  <si>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</si>
  <si>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</si>
  <si>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</si>
  <si>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</si>
  <si>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</si>
  <si>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</si>
  <si>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</si>
  <si>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</si>
  <si>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</si>
  <si>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</si>
  <si>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</si>
  <si>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</si>
  <si>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</si>
  <si>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</si>
  <si>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</si>
  <si>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</si>
  <si>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</si>
  <si>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</si>
  <si>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</si>
  <si>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</si>
  <si>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</si>
  <si>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</si>
  <si>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</si>
  <si>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</si>
  <si>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</si>
  <si>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</si>
  <si>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</si>
  <si>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</si>
  <si>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</si>
  <si>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</si>
  <si>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</si>
  <si>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</si>
  <si>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</si>
  <si>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</si>
  <si>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</si>
  <si>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</si>
  <si>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</si>
  <si>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</si>
  <si>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</si>
  <si>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</si>
  <si>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</si>
  <si>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</si>
  <si>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</si>
  <si>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</si>
  <si>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</si>
  <si>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</si>
  <si>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</si>
  <si>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</si>
  <si>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</si>
  <si>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</si>
  <si>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</si>
  <si>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</si>
  <si>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</si>
  <si>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</si>
  <si>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</si>
  <si>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</si>
  <si>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</si>
  <si>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</si>
  <si>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</si>
  <si>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</si>
  <si>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</si>
  <si>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</si>
  <si>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</si>
  <si>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</si>
  <si>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</si>
  <si>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</si>
  <si>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</si>
  <si>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</si>
  <si>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</si>
  <si>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</si>
  <si>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</si>
  <si>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</si>
  <si>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</si>
  <si>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</si>
  <si>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</si>
  <si>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</si>
  <si>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</si>
  <si>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</si>
  <si>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</si>
  <si>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</si>
  <si>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</si>
  <si>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</si>
  <si>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</si>
  <si>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</si>
  <si>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</si>
  <si>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по договору
о патронат-
ной семье (в 
случаях, пре-
дусмотрен-
ных законами субъектов Российской Федерации)</t>
  </si>
  <si>
    <t xml:space="preserve">   из них (строки 01):
      в отношении которых прекращена та или иная
      форма семейного устройства за отчетный год</t>
  </si>
  <si>
    <t xml:space="preserve">   из них (строки 07):
      в отношении которых прекращена та или иная форма
      семейного устройства за отчетный год</t>
  </si>
  <si>
    <t xml:space="preserve">   из них (из строки 07):
      прибывших из других регионов  </t>
  </si>
  <si>
    <t xml:space="preserve">   из них (из строки 16):
      по достижении совершеннолетия (18 лет)</t>
  </si>
  <si>
    <t xml:space="preserve">         из них (из строки 25):
            по инициативе органа опеки и попечительства</t>
  </si>
  <si>
    <t xml:space="preserve">из них (из графы 3): </t>
  </si>
  <si>
    <t>из них
(из графы 12)
иностран-
ными
гражданами</t>
  </si>
  <si>
    <t>из них
(из графы 12)
дети, на которых выплачива-ются денежные средства</t>
  </si>
  <si>
    <t>в том числе (из графы 3):</t>
  </si>
  <si>
    <t>детей-инвалидов
(из графы 3)</t>
  </si>
  <si>
    <t>Всего
(сумма
граф 4 - 7)</t>
  </si>
  <si>
    <t xml:space="preserve">   из них (из строки 01) посторонним гражданам</t>
  </si>
  <si>
    <t xml:space="preserve">   из них (из строки 03):
      по договору о приемной семье</t>
  </si>
  <si>
    <t xml:space="preserve">   в том числе (из строки 06):
      гражданами Российской Федерации</t>
  </si>
  <si>
    <t xml:space="preserve">         в том числе (из строки 08) гражданами государств:
            Канада</t>
  </si>
  <si>
    <t xml:space="preserve">      в том числе (из строки 01):
         супружеских пар</t>
  </si>
  <si>
    <t xml:space="preserve">      в том числе (из строки 05):
         супружеских пар</t>
  </si>
  <si>
    <t xml:space="preserve">      в том числе (из строки 09):
         супружеских пар</t>
  </si>
  <si>
    <t xml:space="preserve">      в том числе (из строки 13):
         супружеских пар</t>
  </si>
  <si>
    <t xml:space="preserve">      из них (из строки 17) в связи с принятием в семью ребенка</t>
  </si>
  <si>
    <t xml:space="preserve">         в том числе (из строки 18):
            супружеских пар</t>
  </si>
  <si>
    <t xml:space="preserve">      из них (из строки 22) в связи с принятием в семью ребенка</t>
  </si>
  <si>
    <t xml:space="preserve">         в том числе (из строки 23):
            супружеских пар</t>
  </si>
  <si>
    <t xml:space="preserve">      из них (из строки 27):
         поставленных на учет до начала отчетного года</t>
  </si>
  <si>
    <t xml:space="preserve">      из них (из строки 32):
         поставленных на учет до начала отчетного года</t>
  </si>
  <si>
    <t xml:space="preserve">   из них (из строки 45):
      в супружеских парах</t>
  </si>
  <si>
    <t xml:space="preserve">   из них (из строки 39) в связи с желанием принять на воспитание:
      ребенка, имеющего I  и II группу здоровья</t>
  </si>
  <si>
    <t>из них иностранные граждане (из графы 6)</t>
  </si>
  <si>
    <t xml:space="preserve">   в том числе (из строки 02):
      имеющих 1 специалиста по охране детства</t>
  </si>
  <si>
    <t xml:space="preserve">   из них (из строки 06):
      численность специалистов, работающих в данной сфере более 5 лет</t>
  </si>
  <si>
    <t xml:space="preserve">   из них (из строки 11):
      по выявлению несовершеннолетних, нуждающихся в установлении над ними опеки или попечительства</t>
  </si>
  <si>
    <t xml:space="preserve">   из них (из строки 15):
      организаций для детей-сирот и детей, оставшихся без попечения родителей</t>
  </si>
  <si>
    <t>Число поступивших сообщений о нарушении прав детей, единиц</t>
  </si>
  <si>
    <t>Число выявленных случаев жестокого обращения с детьми, единиц</t>
  </si>
  <si>
    <t>Число семей, которым в течение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единиц</t>
  </si>
  <si>
    <t xml:space="preserve">   из них (из строки 01) численность детей, у которых лишены родительских прав оба родителя или
   единственный родитель</t>
  </si>
  <si>
    <t xml:space="preserve">   из них (из строки 03) численность детей, у которых ограничены в родительских правах оба родителя
   или единственный родитель</t>
  </si>
  <si>
    <t xml:space="preserve">   из них (из строки 05) численность детей, возвращенных родителям </t>
  </si>
  <si>
    <t xml:space="preserve">   из них (из строки 07) в связи с:
      жестоким обращением с детьми, в том числе из-за физического или психического насилия над
      ними, покушения на их половую неприкосновенность</t>
  </si>
  <si>
    <t xml:space="preserve">      уклонением от выполнения обязанностей родителей, в том числе при злостном уклонении от
      уплаты алиментов</t>
  </si>
  <si>
    <t xml:space="preserve">      отказом без уважительных причин взять своего ребенка из родильного дома (отделения) либо из
      иного лечебного учреждения, воспитательного учреждения, учреждения социальной защиты
      населения или из аналогичных организаций</t>
  </si>
  <si>
    <t xml:space="preserve">      злоупотреблением своими родительскими правами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</si>
  <si>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</si>
  <si>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</si>
  <si>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</si>
  <si>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</si>
  <si>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</si>
  <si>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</si>
  <si>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</si>
  <si>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</si>
  <si>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</si>
  <si>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</si>
  <si>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</si>
  <si>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</si>
  <si>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</si>
  <si>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</si>
  <si>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</si>
  <si>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</si>
  <si>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</si>
  <si>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</si>
  <si>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</si>
  <si>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</si>
  <si>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</si>
  <si>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</si>
  <si>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</si>
  <si>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</si>
  <si>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</si>
  <si>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</si>
  <si>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</si>
  <si>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</si>
  <si>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</si>
  <si>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</si>
  <si>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</si>
  <si>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</si>
  <si>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</si>
  <si>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</si>
  <si>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</si>
  <si>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</si>
  <si>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</si>
  <si>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</si>
  <si>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Приказ Росстата:
Об утверждении формы 
от  17.12.2021 № 928
О внесении изменений (при наличии)
от  ___________ № ____
от  ___________ № ____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</si>
  <si>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</si>
  <si>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</si>
  <si>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</si>
  <si>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</si>
  <si>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</si>
  <si>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</si>
  <si>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</si>
  <si>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</si>
  <si>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</si>
  <si>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</si>
  <si>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</si>
  <si>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</si>
  <si>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</si>
  <si>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</si>
  <si>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</si>
  <si>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</si>
  <si>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</si>
  <si>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</si>
  <si>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</si>
  <si>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</si>
  <si>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</si>
  <si>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</si>
  <si>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</si>
  <si>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</si>
  <si>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</si>
  <si>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</si>
  <si>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</si>
  <si>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</si>
  <si>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</si>
  <si>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</si>
  <si>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</si>
  <si>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</si>
  <si>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</si>
  <si>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Министерство  социальной  политики и труда Удмуртской  Республики</t>
  </si>
  <si>
    <t>426004,  Удмуртская  Республика, г. Ижевск, ул. Ломоносова, д. 5</t>
  </si>
  <si>
    <t>И.о.министра  социальной  политики и труда  Удмуртской  Республики</t>
  </si>
  <si>
    <t>Лубнина  О.В,</t>
  </si>
  <si>
    <t>(3412) 22-28-12, доб. 292</t>
  </si>
  <si>
    <t>miroshkina_olg@msp.udmr.ru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</si>
</sst>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F800]dddd\,\ mmmm\ dd\,\ yyyy"/>
    <numFmt numFmtId="166" formatCode="0000000"/>
  </numFmts>
  <fonts count="1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3" xfId="0" applyFont="1" applyBorder="1"/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6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 applyProtection="1">
      <alignment vertical="top"/>
    </xf>
    <xf numFmtId="0" fontId="0" fillId="0" borderId="1" xfId="0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166" fontId="1" fillId="0" borderId="11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15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8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0" fillId="0" borderId="5" xfId="0" applyBorder="1" applyProtection="1"/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950LUKP3\_6950LUKP8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6950LUKLM\_6950LUKO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879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65850"/>
          <a:ext cx="4800600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abSelected="1" topLeftCell="A11" workbookViewId="0">
      <selection activeCell="X30" sqref="X30:CC30"/>
    </sheetView>
  </sheetViews>
  <sheetFormatPr defaultRowHeight="12.75" x14ac:dyDescent="0.2"/>
  <cols>
    <col min="1" max="81" width="2" style="32" customWidth="1"/>
    <col min="82" max="82" width="2" style="32" hidden="1" customWidth="1"/>
    <col min="83" max="16384" width="9.33203125" style="32"/>
  </cols>
  <sheetData>
    <row r="1" spans="1:82" hidden="1" x14ac:dyDescent="0.2"/>
    <row r="2" spans="1:82" hidden="1" x14ac:dyDescent="0.2"/>
    <row r="3" spans="1:82" hidden="1" x14ac:dyDescent="0.2"/>
    <row r="4" spans="1:82" hidden="1" x14ac:dyDescent="0.2"/>
    <row r="5" spans="1:82" hidden="1" x14ac:dyDescent="0.2"/>
    <row r="6" spans="1:82" hidden="1" x14ac:dyDescent="0.2"/>
    <row r="7" spans="1:82" hidden="1" x14ac:dyDescent="0.2"/>
    <row r="8" spans="1:82" hidden="1" x14ac:dyDescent="0.2"/>
    <row r="9" spans="1:82" hidden="1" x14ac:dyDescent="0.2"/>
    <row r="10" spans="1:82" ht="13.5" hidden="1" thickBot="1" x14ac:dyDescent="0.25"/>
    <row r="11" spans="1:82" ht="19.5" customHeight="1" thickBot="1" x14ac:dyDescent="0.25">
      <c r="A11" s="33"/>
      <c r="B11" s="33"/>
      <c r="C11" s="33"/>
      <c r="D11" s="33"/>
      <c r="E11" s="33"/>
      <c r="F11" s="33"/>
      <c r="G11" s="34"/>
      <c r="H11" s="130" t="s">
        <v>882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2"/>
      <c r="BY11" s="34"/>
      <c r="BZ11" s="34"/>
      <c r="CA11" s="33"/>
      <c r="CB11" s="33"/>
      <c r="CC11" s="33"/>
      <c r="CD11" s="33"/>
    </row>
    <row r="12" spans="1:82" ht="15" customHeight="1" thickBot="1" x14ac:dyDescent="0.25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 x14ac:dyDescent="0.25">
      <c r="A13" s="33"/>
      <c r="B13" s="33"/>
      <c r="C13" s="33"/>
      <c r="D13" s="33"/>
      <c r="E13" s="33"/>
      <c r="F13" s="33"/>
      <c r="G13" s="64"/>
      <c r="H13" s="101" t="s">
        <v>458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3"/>
      <c r="BY13" s="64"/>
      <c r="BZ13" s="64"/>
      <c r="CA13" s="33"/>
      <c r="CB13" s="33"/>
      <c r="CC13" s="33"/>
      <c r="CD13" s="33"/>
    </row>
    <row r="14" spans="1:82" ht="12" customHeight="1" thickBot="1" x14ac:dyDescent="0.25"/>
    <row r="15" spans="1:82" ht="39.950000000000003" customHeight="1" thickBot="1" x14ac:dyDescent="0.25">
      <c r="E15" s="133" t="s">
        <v>204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5"/>
    </row>
    <row r="16" spans="1:82" ht="14.1" customHeight="1" x14ac:dyDescent="0.2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hidden="1" customHeight="1" thickBot="1" x14ac:dyDescent="0.25">
      <c r="E17" s="35"/>
      <c r="F17" s="35"/>
      <c r="G17" s="35"/>
      <c r="H17" s="35"/>
      <c r="I17" s="35"/>
      <c r="J17" s="35"/>
      <c r="K17" s="136" t="s">
        <v>883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W17" s="35"/>
      <c r="BX17" s="35"/>
      <c r="BY17" s="35"/>
      <c r="BZ17" s="35"/>
      <c r="CA17" s="35"/>
    </row>
    <row r="18" spans="1:82" ht="13.5" thickBot="1" x14ac:dyDescent="0.25"/>
    <row r="19" spans="1:82" ht="15" customHeight="1" x14ac:dyDescent="0.2">
      <c r="K19" s="139" t="s">
        <v>897</v>
      </c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1"/>
    </row>
    <row r="20" spans="1:82" ht="15" customHeight="1" thickBot="1" x14ac:dyDescent="0.25">
      <c r="K20" s="125" t="s">
        <v>884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7">
        <v>2021</v>
      </c>
      <c r="AP20" s="127"/>
      <c r="AQ20" s="127"/>
      <c r="AR20" s="128" t="s">
        <v>885</v>
      </c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9"/>
    </row>
    <row r="21" spans="1:82" ht="12" customHeight="1" thickBot="1" x14ac:dyDescent="0.25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 x14ac:dyDescent="0.3">
      <c r="A22" s="101" t="s">
        <v>886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3"/>
      <c r="AV22" s="102" t="s">
        <v>887</v>
      </c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5"/>
      <c r="BK22" s="38"/>
      <c r="BL22" s="39"/>
      <c r="BM22" s="39"/>
      <c r="BN22" s="39"/>
      <c r="BO22" s="106" t="s">
        <v>888</v>
      </c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8"/>
      <c r="CB22" s="39"/>
      <c r="CC22" s="39"/>
      <c r="CD22" s="39"/>
    </row>
    <row r="23" spans="1:82" ht="54.95" customHeight="1" x14ac:dyDescent="0.2">
      <c r="A23" s="115" t="s">
        <v>424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7"/>
      <c r="AV23" s="118" t="s">
        <v>32</v>
      </c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20"/>
      <c r="BK23" s="33"/>
      <c r="BL23" s="121" t="s">
        <v>1314</v>
      </c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</row>
    <row r="24" spans="1:82" ht="30" customHeight="1" x14ac:dyDescent="0.2">
      <c r="A24" s="122" t="s">
        <v>419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4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41"/>
    </row>
    <row r="25" spans="1:82" ht="30" customHeight="1" thickBot="1" x14ac:dyDescent="0.25">
      <c r="A25" s="122" t="s">
        <v>423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4"/>
      <c r="AV25" s="112" t="s">
        <v>33</v>
      </c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4"/>
      <c r="BK25" s="33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41"/>
    </row>
    <row r="26" spans="1:82" ht="15.75" thickBot="1" x14ac:dyDescent="0.25">
      <c r="A26" s="109" t="s">
        <v>425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1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101" t="s">
        <v>899</v>
      </c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3"/>
      <c r="CA26" s="60"/>
      <c r="CB26" s="60"/>
      <c r="CC26" s="60"/>
      <c r="CD26" s="41"/>
    </row>
    <row r="29" spans="1:82" ht="15.95" customHeight="1" x14ac:dyDescent="0.2">
      <c r="A29" s="87" t="s">
        <v>889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92" t="s">
        <v>1348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3"/>
    </row>
    <row r="30" spans="1:82" ht="15.95" customHeight="1" thickBot="1" x14ac:dyDescent="0.25">
      <c r="A30" s="87" t="s">
        <v>890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  <c r="W30" s="89"/>
      <c r="X30" s="90" t="s">
        <v>1349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1"/>
    </row>
    <row r="31" spans="1:82" ht="15.95" customHeight="1" thickBot="1" x14ac:dyDescent="0.25">
      <c r="A31" s="94" t="s">
        <v>891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97" t="s">
        <v>892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9"/>
    </row>
    <row r="32" spans="1:82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00" t="s">
        <v>893</v>
      </c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</row>
    <row r="33" spans="1:8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00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</row>
    <row r="34" spans="1:81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</row>
    <row r="35" spans="1:81" x14ac:dyDescent="0.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</row>
    <row r="36" spans="1:81" x14ac:dyDescent="0.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</row>
    <row r="37" spans="1:81" ht="13.5" thickBot="1" x14ac:dyDescent="0.25">
      <c r="A37" s="86">
        <v>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>
        <v>2</v>
      </c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>
        <v>3</v>
      </c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>
        <v>4</v>
      </c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</row>
    <row r="38" spans="1:81" ht="13.5" thickBot="1" x14ac:dyDescent="0.25">
      <c r="A38" s="82">
        <v>609542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5"/>
    </row>
  </sheetData>
  <sheetProtection algorithmName="SHA-512" hashValue="alSighjjS2SBIJsuFS4OWfr0WzdqvjgsuQfVGYkApxRERGRi2yo4R44yVjZ8erCaZ3WTKKxuXu20WtxWu8qqvA==" saltValue="X70u6S0WFiYUmNzouiMNoQ==" spinCount="100000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79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2" t="s">
        <v>497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s="5" customFormat="1" x14ac:dyDescent="0.2">
      <c r="A18" s="143" t="s">
        <v>498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16" ht="25.5" x14ac:dyDescent="0.2">
      <c r="A19" s="4" t="s">
        <v>261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268</v>
      </c>
      <c r="P19" s="4" t="s">
        <v>262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263</v>
      </c>
      <c r="B21" s="7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7</v>
      </c>
    </row>
    <row r="22" spans="1:16" ht="15.75" x14ac:dyDescent="0.25">
      <c r="A22" s="3" t="s">
        <v>264</v>
      </c>
      <c r="B22" s="7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485</v>
      </c>
    </row>
    <row r="23" spans="1:16" ht="25.5" x14ac:dyDescent="0.25">
      <c r="A23" s="3" t="s">
        <v>900</v>
      </c>
      <c r="B23" s="7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144</v>
      </c>
    </row>
    <row r="24" spans="1:16" ht="15.75" x14ac:dyDescent="0.25">
      <c r="A24" s="3" t="s">
        <v>901</v>
      </c>
      <c r="B24" s="7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152</v>
      </c>
    </row>
    <row r="25" spans="1:16" ht="15.75" x14ac:dyDescent="0.25">
      <c r="A25" s="3" t="s">
        <v>269</v>
      </c>
      <c r="B25" s="7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243</v>
      </c>
    </row>
    <row r="26" spans="1:16" ht="15.75" x14ac:dyDescent="0.25">
      <c r="A26" s="3" t="s">
        <v>902</v>
      </c>
      <c r="B26" s="7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492</v>
      </c>
    </row>
    <row r="27" spans="1:16" ht="38.25" x14ac:dyDescent="0.25">
      <c r="A27" s="3" t="s">
        <v>903</v>
      </c>
      <c r="B27" s="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</v>
      </c>
    </row>
    <row r="28" spans="1:16" ht="15.75" x14ac:dyDescent="0.25">
      <c r="A28" s="3" t="s">
        <v>904</v>
      </c>
      <c r="B28" s="7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19</v>
      </c>
    </row>
    <row r="29" spans="1:16" ht="15.75" x14ac:dyDescent="0.25">
      <c r="A29" s="3" t="s">
        <v>905</v>
      </c>
      <c r="B29" s="7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62</v>
      </c>
    </row>
    <row r="30" spans="1:16" ht="15.75" x14ac:dyDescent="0.25">
      <c r="A30" s="3" t="s">
        <v>906</v>
      </c>
      <c r="B30" s="7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907</v>
      </c>
      <c r="B31" s="7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</row>
    <row r="32" spans="1:16" ht="15.75" x14ac:dyDescent="0.25">
      <c r="A32" s="3" t="s">
        <v>1045</v>
      </c>
      <c r="B32" s="7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216</v>
      </c>
    </row>
    <row r="33" spans="1:16" ht="25.5" x14ac:dyDescent="0.25">
      <c r="A33" s="3" t="s">
        <v>908</v>
      </c>
      <c r="B33" s="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73</v>
      </c>
    </row>
    <row r="34" spans="1:16" ht="15.75" x14ac:dyDescent="0.25">
      <c r="A34" s="3" t="s">
        <v>273</v>
      </c>
      <c r="B34" s="7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7</v>
      </c>
    </row>
    <row r="35" spans="1:16" ht="25.5" x14ac:dyDescent="0.25">
      <c r="A35" s="3" t="s">
        <v>274</v>
      </c>
      <c r="B35" s="7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90</v>
      </c>
    </row>
    <row r="36" spans="1:16" ht="25.5" x14ac:dyDescent="0.25">
      <c r="A36" s="3" t="s">
        <v>275</v>
      </c>
      <c r="B36" s="7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2</v>
      </c>
    </row>
    <row r="37" spans="1:16" ht="25.5" x14ac:dyDescent="0.25">
      <c r="A37" s="3" t="s">
        <v>909</v>
      </c>
      <c r="B37" s="7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2</v>
      </c>
    </row>
    <row r="38" spans="1:16" ht="15.75" x14ac:dyDescent="0.25">
      <c r="A38" s="3" t="s">
        <v>276</v>
      </c>
      <c r="B38" s="7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910</v>
      </c>
      <c r="B39" s="7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</row>
    <row r="40" spans="1:16" ht="15.75" x14ac:dyDescent="0.25">
      <c r="A40" s="3" t="s">
        <v>1133</v>
      </c>
      <c r="B40" s="7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248</v>
      </c>
    </row>
    <row r="41" spans="1:16" ht="25.5" x14ac:dyDescent="0.25">
      <c r="A41" s="3" t="s">
        <v>911</v>
      </c>
      <c r="B41" s="7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229</v>
      </c>
    </row>
    <row r="42" spans="1:16" ht="15.75" x14ac:dyDescent="0.25">
      <c r="A42" s="3" t="s">
        <v>898</v>
      </c>
      <c r="B42" s="7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19</v>
      </c>
    </row>
    <row r="43" spans="1:16" ht="25.5" x14ac:dyDescent="0.25">
      <c r="A43" s="3" t="s">
        <v>912</v>
      </c>
      <c r="B43" s="7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17</v>
      </c>
    </row>
    <row r="44" spans="1:16" ht="25.5" x14ac:dyDescent="0.25">
      <c r="A44" s="3" t="s">
        <v>492</v>
      </c>
      <c r="B44" s="7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1018</v>
      </c>
      <c r="B45" s="7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2</v>
      </c>
    </row>
    <row r="46" spans="1:16" ht="15.75" x14ac:dyDescent="0.25">
      <c r="A46" s="3" t="s">
        <v>493</v>
      </c>
      <c r="B46" s="7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23</v>
      </c>
    </row>
    <row r="47" spans="1:16" ht="25.5" x14ac:dyDescent="0.25">
      <c r="A47" s="3" t="s">
        <v>1019</v>
      </c>
      <c r="B47" s="7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</row>
    <row r="48" spans="1:16" ht="15.75" x14ac:dyDescent="0.25">
      <c r="A48" s="3" t="s">
        <v>496</v>
      </c>
      <c r="B48" s="7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13</v>
      </c>
    </row>
    <row r="49" spans="1:16" ht="15.75" x14ac:dyDescent="0.25">
      <c r="A49" s="3" t="s">
        <v>494</v>
      </c>
      <c r="B49" s="7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</row>
    <row r="50" spans="1:16" ht="15.75" x14ac:dyDescent="0.25">
      <c r="A50" s="3" t="s">
        <v>495</v>
      </c>
      <c r="B50" s="7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40</v>
      </c>
    </row>
    <row r="51" spans="1:16" ht="25.5" x14ac:dyDescent="0.25">
      <c r="A51" s="3" t="s">
        <v>913</v>
      </c>
      <c r="B51" s="7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13</v>
      </c>
    </row>
    <row r="52" spans="1:16" ht="38.25" x14ac:dyDescent="0.25">
      <c r="A52" s="3" t="s">
        <v>914</v>
      </c>
      <c r="B52" s="7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10</v>
      </c>
    </row>
    <row r="53" spans="1:16" ht="26.1" customHeight="1" x14ac:dyDescent="0.25">
      <c r="A53" s="3" t="s">
        <v>915</v>
      </c>
      <c r="B53" s="7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609</v>
      </c>
    </row>
    <row r="54" spans="1:16" ht="25.5" x14ac:dyDescent="0.25">
      <c r="A54" s="3" t="s">
        <v>266</v>
      </c>
      <c r="B54" s="7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149</v>
      </c>
    </row>
    <row r="55" spans="1:16" ht="25.5" x14ac:dyDescent="0.25">
      <c r="A55" s="3" t="s">
        <v>267</v>
      </c>
      <c r="B55" s="7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212</v>
      </c>
    </row>
    <row r="56" spans="1:16" ht="25.5" x14ac:dyDescent="0.25">
      <c r="A56" s="3" t="s">
        <v>916</v>
      </c>
      <c r="B56" s="7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546</v>
      </c>
    </row>
    <row r="57" spans="1:16" ht="25.5" x14ac:dyDescent="0.25">
      <c r="A57" s="3" t="s">
        <v>610</v>
      </c>
      <c r="B57" s="7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16</v>
      </c>
    </row>
    <row r="58" spans="1:16" ht="38.25" x14ac:dyDescent="0.25">
      <c r="A58" s="3" t="s">
        <v>917</v>
      </c>
      <c r="B58" s="7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0</v>
      </c>
    </row>
    <row r="59" spans="1:16" ht="25.5" x14ac:dyDescent="0.25">
      <c r="A59" s="3" t="s">
        <v>166</v>
      </c>
      <c r="B59" s="7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545</v>
      </c>
    </row>
    <row r="60" spans="1:16" ht="15.75" x14ac:dyDescent="0.25">
      <c r="A60" s="3" t="s">
        <v>212</v>
      </c>
      <c r="B60" s="7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3557</v>
      </c>
    </row>
    <row r="61" spans="1:16" ht="15.75" x14ac:dyDescent="0.25">
      <c r="A61" s="3" t="s">
        <v>918</v>
      </c>
      <c r="B61" s="7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21</v>
      </c>
    </row>
    <row r="62" spans="1:16" ht="25.5" x14ac:dyDescent="0.25">
      <c r="A62" s="3" t="s">
        <v>919</v>
      </c>
      <c r="B62" s="7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>
        <v>15</v>
      </c>
    </row>
    <row r="63" spans="1:16" ht="25.5" x14ac:dyDescent="0.25">
      <c r="A63" s="78" t="s">
        <v>920</v>
      </c>
      <c r="B63" s="7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>
        <v>4</v>
      </c>
    </row>
    <row r="64" spans="1:16" ht="25.5" x14ac:dyDescent="0.25">
      <c r="A64" s="13" t="s">
        <v>921</v>
      </c>
      <c r="B64" s="7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6">
        <v>32</v>
      </c>
    </row>
    <row r="65" spans="1:16" ht="25.5" x14ac:dyDescent="0.25">
      <c r="A65" s="13" t="s">
        <v>922</v>
      </c>
      <c r="B65" s="7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6">
        <v>14</v>
      </c>
    </row>
    <row r="66" spans="1:16" ht="25.5" x14ac:dyDescent="0.25">
      <c r="A66" s="13" t="s">
        <v>920</v>
      </c>
      <c r="B66" s="7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6">
        <v>14</v>
      </c>
    </row>
    <row r="67" spans="1:16" ht="25.5" x14ac:dyDescent="0.25">
      <c r="A67" s="13" t="s">
        <v>923</v>
      </c>
      <c r="B67" s="7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6">
        <v>61</v>
      </c>
    </row>
    <row r="68" spans="1:16" ht="25.5" x14ac:dyDescent="0.25">
      <c r="A68" s="13" t="s">
        <v>924</v>
      </c>
      <c r="B68" s="7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6">
        <v>50</v>
      </c>
    </row>
    <row r="69" spans="1:16" ht="25.5" x14ac:dyDescent="0.25">
      <c r="A69" s="66" t="s">
        <v>925</v>
      </c>
      <c r="B69" s="7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6">
        <v>6</v>
      </c>
    </row>
    <row r="70" spans="1:16" ht="25.5" x14ac:dyDescent="0.25">
      <c r="A70" s="79" t="s">
        <v>544</v>
      </c>
      <c r="B70" s="7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">
        <v>50</v>
      </c>
      <c r="P70" s="6">
        <v>153</v>
      </c>
    </row>
    <row r="71" spans="1:16" ht="25.5" x14ac:dyDescent="0.25">
      <c r="A71" s="80" t="s">
        <v>545</v>
      </c>
      <c r="B71" s="7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>
        <v>51</v>
      </c>
      <c r="P71" s="6">
        <v>42</v>
      </c>
    </row>
    <row r="72" spans="1:16" ht="25.5" x14ac:dyDescent="0.25">
      <c r="A72" s="80" t="s">
        <v>546</v>
      </c>
      <c r="B72" s="7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">
        <v>52</v>
      </c>
      <c r="P72" s="6">
        <v>3</v>
      </c>
    </row>
    <row r="73" spans="1:16" ht="25.5" x14ac:dyDescent="0.25">
      <c r="A73" s="80" t="s">
        <v>547</v>
      </c>
      <c r="B73" s="7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>
        <v>53</v>
      </c>
      <c r="P73" s="6">
        <v>61</v>
      </c>
    </row>
    <row r="74" spans="1:16" ht="15.75" x14ac:dyDescent="0.25">
      <c r="A74" s="79" t="s">
        <v>548</v>
      </c>
      <c r="B74" s="7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">
        <v>54</v>
      </c>
      <c r="P74" s="6">
        <v>1</v>
      </c>
    </row>
    <row r="75" spans="1:16" ht="15.75" x14ac:dyDescent="0.25">
      <c r="A75" s="79" t="s">
        <v>549</v>
      </c>
      <c r="B75" s="7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>
        <v>55</v>
      </c>
      <c r="P75" s="6">
        <v>32</v>
      </c>
    </row>
    <row r="76" spans="1:16" ht="15.75" x14ac:dyDescent="0.25">
      <c r="A76" s="79" t="s">
        <v>550</v>
      </c>
      <c r="B76" s="7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">
        <v>56</v>
      </c>
      <c r="P76" s="6">
        <v>12</v>
      </c>
    </row>
    <row r="77" spans="1:16" ht="15.75" x14ac:dyDescent="0.25">
      <c r="A77" s="79" t="s">
        <v>551</v>
      </c>
      <c r="B77" s="7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">
        <v>57</v>
      </c>
      <c r="P77" s="6">
        <v>20</v>
      </c>
    </row>
    <row r="78" spans="1:16" ht="15.75" x14ac:dyDescent="0.25">
      <c r="A78" s="80" t="s">
        <v>552</v>
      </c>
      <c r="B78" s="7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">
        <v>58</v>
      </c>
      <c r="P78" s="6">
        <v>2</v>
      </c>
    </row>
    <row r="79" spans="1:16" ht="15.75" x14ac:dyDescent="0.25">
      <c r="A79" s="81" t="s">
        <v>926</v>
      </c>
      <c r="B79" s="7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">
        <v>59</v>
      </c>
      <c r="P79" s="6">
        <v>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7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8"/>
  <sheetViews>
    <sheetView showGridLines="0" topLeftCell="A14" workbookViewId="0">
      <selection activeCell="P21" sqref="P21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ht="12.75" hidden="1" customHeigh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1:27" ht="12.75" hidden="1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7" ht="12.75" hidden="1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1:27" ht="12.75" hidden="1" customHeight="1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27" ht="12.75" hidden="1" customHeight="1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</row>
    <row r="7" spans="1:27" ht="12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</row>
    <row r="8" spans="1:27" ht="12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</row>
    <row r="9" spans="1:27" ht="12.7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</row>
    <row r="10" spans="1:27" ht="12.75" hidden="1" customHeight="1" x14ac:dyDescent="0.2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</row>
    <row r="11" spans="1:27" ht="12.75" hidden="1" customHeight="1" x14ac:dyDescent="0.2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</row>
    <row r="12" spans="1:27" ht="12.75" hidden="1" customHeight="1" x14ac:dyDescent="0.2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</row>
    <row r="13" spans="1:27" ht="12.75" hidden="1" customHeight="1" x14ac:dyDescent="0.2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</row>
    <row r="14" spans="1:27" ht="20.100000000000001" customHeight="1" x14ac:dyDescent="0.2">
      <c r="A14" s="142" t="s">
        <v>543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</row>
    <row r="15" spans="1:27" x14ac:dyDescent="0.2">
      <c r="A15" s="143" t="s">
        <v>753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</row>
    <row r="16" spans="1:27" ht="26.1" customHeight="1" x14ac:dyDescent="0.2">
      <c r="A16" s="14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4" t="s">
        <v>268</v>
      </c>
      <c r="P16" s="144" t="s">
        <v>499</v>
      </c>
      <c r="Q16" s="144"/>
      <c r="R16" s="144"/>
      <c r="S16" s="144"/>
      <c r="T16" s="144"/>
      <c r="U16" s="144"/>
      <c r="V16" s="144"/>
      <c r="W16" s="144"/>
      <c r="X16" s="144"/>
      <c r="Y16" s="144" t="s">
        <v>35</v>
      </c>
      <c r="Z16" s="144"/>
      <c r="AA16" s="144"/>
    </row>
    <row r="17" spans="1:27" ht="15" customHeight="1" x14ac:dyDescent="0.2">
      <c r="A17" s="14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4"/>
      <c r="P17" s="144" t="s">
        <v>262</v>
      </c>
      <c r="Q17" s="144" t="s">
        <v>1239</v>
      </c>
      <c r="R17" s="144"/>
      <c r="S17" s="144"/>
      <c r="T17" s="144"/>
      <c r="U17" s="144"/>
      <c r="V17" s="144"/>
      <c r="W17" s="144"/>
      <c r="X17" s="144"/>
      <c r="Y17" s="144" t="s">
        <v>262</v>
      </c>
      <c r="Z17" s="145" t="s">
        <v>1240</v>
      </c>
      <c r="AA17" s="144" t="s">
        <v>1241</v>
      </c>
    </row>
    <row r="18" spans="1:27" ht="26.1" customHeight="1" x14ac:dyDescent="0.2">
      <c r="A18" s="14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4"/>
      <c r="P18" s="144"/>
      <c r="Q18" s="144" t="s">
        <v>1034</v>
      </c>
      <c r="R18" s="144" t="s">
        <v>1035</v>
      </c>
      <c r="S18" s="145" t="s">
        <v>1036</v>
      </c>
      <c r="T18" s="144" t="s">
        <v>1310</v>
      </c>
      <c r="U18" s="144" t="s">
        <v>1043</v>
      </c>
      <c r="V18" s="144" t="s">
        <v>265</v>
      </c>
      <c r="W18" s="144"/>
      <c r="X18" s="144"/>
      <c r="Y18" s="144"/>
      <c r="Z18" s="146"/>
      <c r="AA18" s="144"/>
    </row>
    <row r="19" spans="1:27" ht="118.5" customHeight="1" x14ac:dyDescent="0.2">
      <c r="A19" s="14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4"/>
      <c r="P19" s="144"/>
      <c r="Q19" s="144"/>
      <c r="R19" s="144"/>
      <c r="S19" s="100"/>
      <c r="T19" s="144"/>
      <c r="U19" s="144"/>
      <c r="V19" s="4" t="s">
        <v>1037</v>
      </c>
      <c r="W19" s="4" t="s">
        <v>1233</v>
      </c>
      <c r="X19" s="4" t="s">
        <v>1038</v>
      </c>
      <c r="Y19" s="144"/>
      <c r="Z19" s="100"/>
      <c r="AA19" s="144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3" t="s">
        <v>1039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4093</v>
      </c>
      <c r="Q21" s="6">
        <v>1468</v>
      </c>
      <c r="R21" s="6">
        <v>330</v>
      </c>
      <c r="S21" s="6">
        <v>3643</v>
      </c>
      <c r="T21" s="6">
        <v>91</v>
      </c>
      <c r="U21" s="6">
        <v>3048</v>
      </c>
      <c r="V21" s="6">
        <v>624</v>
      </c>
      <c r="W21" s="6">
        <v>0</v>
      </c>
      <c r="X21" s="6">
        <v>0</v>
      </c>
      <c r="Y21" s="6">
        <v>305</v>
      </c>
      <c r="Z21" s="6">
        <v>39</v>
      </c>
      <c r="AA21" s="6">
        <v>93</v>
      </c>
    </row>
    <row r="22" spans="1:27" ht="39.950000000000003" customHeight="1" x14ac:dyDescent="0.25">
      <c r="A22" s="3" t="s">
        <v>1234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172</v>
      </c>
      <c r="Q22" s="6">
        <v>69</v>
      </c>
      <c r="R22" s="6">
        <v>31</v>
      </c>
      <c r="S22" s="6">
        <v>104</v>
      </c>
      <c r="T22" s="6">
        <v>52</v>
      </c>
      <c r="U22" s="6">
        <v>70</v>
      </c>
      <c r="V22" s="6">
        <v>19</v>
      </c>
      <c r="W22" s="6">
        <v>0</v>
      </c>
      <c r="X22" s="6">
        <v>0</v>
      </c>
      <c r="Y22" s="6">
        <v>1</v>
      </c>
      <c r="Z22" s="6">
        <v>0</v>
      </c>
      <c r="AA22" s="6">
        <v>0</v>
      </c>
    </row>
    <row r="23" spans="1:27" ht="25.5" x14ac:dyDescent="0.25">
      <c r="A23" s="3" t="s">
        <v>1044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144</v>
      </c>
      <c r="Q23" s="6">
        <v>47</v>
      </c>
      <c r="R23" s="6">
        <v>10</v>
      </c>
      <c r="S23" s="6">
        <v>97</v>
      </c>
      <c r="T23" s="6">
        <v>15</v>
      </c>
      <c r="U23" s="6">
        <v>76</v>
      </c>
      <c r="V23" s="6">
        <v>43</v>
      </c>
      <c r="W23" s="6">
        <v>0</v>
      </c>
      <c r="X23" s="6">
        <v>0</v>
      </c>
      <c r="Y23" s="6">
        <v>29</v>
      </c>
      <c r="Z23" s="6">
        <v>0</v>
      </c>
      <c r="AA23" s="6">
        <v>0</v>
      </c>
    </row>
    <row r="24" spans="1:27" ht="25.5" customHeight="1" x14ac:dyDescent="0.25">
      <c r="A24" s="3" t="s">
        <v>310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6">
        <v>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</row>
    <row r="25" spans="1:27" ht="25.5" x14ac:dyDescent="0.25">
      <c r="A25" s="3" t="s">
        <v>311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</row>
    <row r="26" spans="1:27" ht="25.5" x14ac:dyDescent="0.25">
      <c r="A26" s="13" t="s">
        <v>1040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42"/>
      <c r="Q26" s="42"/>
      <c r="R26" s="42"/>
      <c r="S26" s="6">
        <v>23</v>
      </c>
      <c r="T26" s="42"/>
      <c r="U26" s="42"/>
      <c r="V26" s="42"/>
      <c r="W26" s="42"/>
      <c r="X26" s="42"/>
      <c r="Y26" s="42"/>
      <c r="Z26" s="42"/>
      <c r="AA26" s="6">
        <v>1</v>
      </c>
    </row>
    <row r="27" spans="1:27" ht="15.75" x14ac:dyDescent="0.25">
      <c r="A27" s="13" t="s">
        <v>1041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6">
        <v>7</v>
      </c>
      <c r="P27" s="6">
        <v>741</v>
      </c>
      <c r="Q27" s="6">
        <v>196</v>
      </c>
      <c r="R27" s="6">
        <v>183</v>
      </c>
      <c r="S27" s="6">
        <v>444</v>
      </c>
      <c r="T27" s="6">
        <v>264</v>
      </c>
      <c r="U27" s="6">
        <v>253</v>
      </c>
      <c r="V27" s="6">
        <v>41</v>
      </c>
      <c r="W27" s="6">
        <v>0</v>
      </c>
      <c r="X27" s="6">
        <v>0</v>
      </c>
      <c r="Y27" s="6">
        <v>75</v>
      </c>
      <c r="Z27" s="6">
        <v>3</v>
      </c>
      <c r="AA27" s="6">
        <v>11</v>
      </c>
    </row>
    <row r="28" spans="1:27" ht="38.25" x14ac:dyDescent="0.25">
      <c r="A28" s="3" t="s">
        <v>1235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119</v>
      </c>
      <c r="Q28" s="6">
        <v>15</v>
      </c>
      <c r="R28" s="6">
        <v>8</v>
      </c>
      <c r="S28" s="6">
        <v>76</v>
      </c>
      <c r="T28" s="6">
        <v>108</v>
      </c>
      <c r="U28" s="6">
        <v>1</v>
      </c>
      <c r="V28" s="6">
        <v>2</v>
      </c>
      <c r="W28" s="6">
        <v>0</v>
      </c>
      <c r="X28" s="6">
        <v>0</v>
      </c>
      <c r="Y28" s="6">
        <v>1</v>
      </c>
      <c r="Z28" s="6">
        <v>0</v>
      </c>
      <c r="AA28" s="6">
        <v>0</v>
      </c>
    </row>
    <row r="29" spans="1:27" ht="25.5" x14ac:dyDescent="0.25">
      <c r="A29" s="3" t="s">
        <v>746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>
        <v>117</v>
      </c>
      <c r="Q29" s="6">
        <v>15</v>
      </c>
      <c r="R29" s="6">
        <v>3</v>
      </c>
      <c r="S29" s="6">
        <v>75</v>
      </c>
      <c r="T29" s="6">
        <v>0</v>
      </c>
      <c r="U29" s="6">
        <v>111</v>
      </c>
      <c r="V29" s="6">
        <v>3</v>
      </c>
      <c r="W29" s="6">
        <v>0</v>
      </c>
      <c r="X29" s="6">
        <v>0</v>
      </c>
      <c r="Y29" s="6">
        <v>3</v>
      </c>
      <c r="Z29" s="6">
        <v>0</v>
      </c>
      <c r="AA29" s="6">
        <v>0</v>
      </c>
    </row>
    <row r="30" spans="1:27" ht="25.5" customHeight="1" x14ac:dyDescent="0.25">
      <c r="A30" s="3" t="s">
        <v>310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>
        <v>2</v>
      </c>
      <c r="Q30" s="6">
        <v>2</v>
      </c>
      <c r="R30" s="6">
        <v>0</v>
      </c>
      <c r="S30" s="6">
        <v>0</v>
      </c>
      <c r="T30" s="6">
        <v>0</v>
      </c>
      <c r="U30" s="6">
        <v>1</v>
      </c>
      <c r="V30" s="6">
        <v>1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5.5" x14ac:dyDescent="0.25">
      <c r="A31" s="3" t="s">
        <v>311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6">
        <v>11</v>
      </c>
      <c r="P31" s="6">
        <v>2</v>
      </c>
      <c r="Q31" s="6">
        <v>1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5.5" x14ac:dyDescent="0.25">
      <c r="A32" s="3" t="s">
        <v>1236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>
        <v>12</v>
      </c>
      <c r="P32" s="6">
        <v>32</v>
      </c>
      <c r="Q32" s="6">
        <v>9</v>
      </c>
      <c r="R32" s="6">
        <v>0</v>
      </c>
      <c r="S32" s="6">
        <v>27</v>
      </c>
      <c r="T32" s="6">
        <v>8</v>
      </c>
      <c r="U32" s="6">
        <v>19</v>
      </c>
      <c r="V32" s="6">
        <v>5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</row>
    <row r="33" spans="1:27" ht="15.75" x14ac:dyDescent="0.25">
      <c r="A33" s="3" t="s">
        <v>611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ht="25.5" x14ac:dyDescent="0.25">
      <c r="A34" s="3" t="s">
        <v>1033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>
        <v>127</v>
      </c>
      <c r="Q34" s="6">
        <v>42</v>
      </c>
      <c r="R34" s="6">
        <v>12</v>
      </c>
      <c r="S34" s="6">
        <v>90</v>
      </c>
      <c r="T34" s="6">
        <v>35</v>
      </c>
      <c r="U34" s="6">
        <v>69</v>
      </c>
      <c r="V34" s="6">
        <v>11</v>
      </c>
      <c r="W34" s="6">
        <v>0</v>
      </c>
      <c r="X34" s="6">
        <v>0</v>
      </c>
      <c r="Y34" s="6">
        <v>13</v>
      </c>
      <c r="Z34" s="6">
        <v>0</v>
      </c>
      <c r="AA34" s="6">
        <v>6</v>
      </c>
    </row>
    <row r="35" spans="1:27" ht="25.5" x14ac:dyDescent="0.25">
      <c r="A35" s="3" t="s">
        <v>740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>
        <v>15</v>
      </c>
      <c r="P35" s="6">
        <v>58</v>
      </c>
      <c r="Q35" s="6">
        <v>36</v>
      </c>
      <c r="R35" s="6">
        <v>0</v>
      </c>
      <c r="S35" s="6">
        <v>16</v>
      </c>
      <c r="T35" s="6">
        <v>5</v>
      </c>
      <c r="U35" s="6">
        <v>42</v>
      </c>
      <c r="V35" s="6">
        <v>11</v>
      </c>
      <c r="W35" s="6">
        <v>0</v>
      </c>
      <c r="X35" s="6">
        <v>0</v>
      </c>
      <c r="Y35" s="6">
        <v>26</v>
      </c>
      <c r="Z35" s="6">
        <v>3</v>
      </c>
      <c r="AA35" s="6">
        <v>6</v>
      </c>
    </row>
    <row r="36" spans="1:27" ht="30" customHeight="1" x14ac:dyDescent="0.25">
      <c r="A36" s="13" t="s">
        <v>491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6">
        <v>16</v>
      </c>
      <c r="P36" s="6">
        <v>931</v>
      </c>
      <c r="Q36" s="6">
        <v>301</v>
      </c>
      <c r="R36" s="6">
        <v>171</v>
      </c>
      <c r="S36" s="6">
        <v>631</v>
      </c>
      <c r="T36" s="6">
        <v>105</v>
      </c>
      <c r="U36" s="6">
        <v>569</v>
      </c>
      <c r="V36" s="6">
        <v>86</v>
      </c>
      <c r="W36" s="6">
        <v>0</v>
      </c>
      <c r="X36" s="6">
        <v>0</v>
      </c>
      <c r="Y36" s="6">
        <v>110</v>
      </c>
      <c r="Z36" s="6">
        <v>0</v>
      </c>
      <c r="AA36" s="6">
        <v>1</v>
      </c>
    </row>
    <row r="37" spans="1:27" ht="25.5" x14ac:dyDescent="0.25">
      <c r="A37" s="3" t="s">
        <v>1237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6">
        <v>17</v>
      </c>
      <c r="P37" s="6">
        <v>490</v>
      </c>
      <c r="Q37" s="6">
        <v>168</v>
      </c>
      <c r="R37" s="6">
        <v>44</v>
      </c>
      <c r="S37" s="6">
        <v>419</v>
      </c>
      <c r="T37" s="6">
        <v>16</v>
      </c>
      <c r="U37" s="6">
        <v>381</v>
      </c>
      <c r="V37" s="6">
        <v>49</v>
      </c>
      <c r="W37" s="6">
        <v>0</v>
      </c>
      <c r="X37" s="6">
        <v>0</v>
      </c>
      <c r="Y37" s="6">
        <v>8</v>
      </c>
      <c r="Z37" s="6">
        <v>0</v>
      </c>
      <c r="AA37" s="6">
        <v>0</v>
      </c>
    </row>
    <row r="38" spans="1:27" ht="25.5" x14ac:dyDescent="0.25">
      <c r="A38" s="3" t="s">
        <v>741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6">
        <v>18</v>
      </c>
      <c r="P38" s="6">
        <v>45</v>
      </c>
      <c r="Q38" s="6">
        <v>20</v>
      </c>
      <c r="R38" s="6">
        <v>0</v>
      </c>
      <c r="S38" s="6">
        <v>41</v>
      </c>
      <c r="T38" s="6">
        <v>8</v>
      </c>
      <c r="U38" s="6">
        <v>27</v>
      </c>
      <c r="V38" s="6">
        <v>10</v>
      </c>
      <c r="W38" s="6">
        <v>0</v>
      </c>
      <c r="X38" s="6">
        <v>0</v>
      </c>
      <c r="Y38" s="6">
        <v>2</v>
      </c>
      <c r="Z38" s="6">
        <v>0</v>
      </c>
      <c r="AA38" s="6">
        <v>0</v>
      </c>
    </row>
    <row r="39" spans="1:27" ht="25.5" x14ac:dyDescent="0.25">
      <c r="A39" s="3" t="s">
        <v>421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>
        <v>19</v>
      </c>
      <c r="P39" s="6">
        <v>3</v>
      </c>
      <c r="Q39" s="6">
        <v>0</v>
      </c>
      <c r="R39" s="6">
        <v>0</v>
      </c>
      <c r="S39" s="6">
        <v>0</v>
      </c>
      <c r="T39" s="6">
        <v>2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</row>
    <row r="40" spans="1:27" ht="25.5" x14ac:dyDescent="0.25">
      <c r="A40" s="3" t="s">
        <v>422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6">
        <v>20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</row>
    <row r="41" spans="1:27" ht="15.75" x14ac:dyDescent="0.25">
      <c r="A41" s="3" t="s">
        <v>747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6">
        <v>21</v>
      </c>
      <c r="P41" s="6">
        <v>162</v>
      </c>
      <c r="Q41" s="6">
        <v>12</v>
      </c>
      <c r="R41" s="6">
        <v>94</v>
      </c>
      <c r="S41" s="6">
        <v>57</v>
      </c>
      <c r="T41" s="6">
        <v>21</v>
      </c>
      <c r="U41" s="6">
        <v>44</v>
      </c>
      <c r="V41" s="6">
        <v>3</v>
      </c>
      <c r="W41" s="6">
        <v>0</v>
      </c>
      <c r="X41" s="6">
        <v>0</v>
      </c>
      <c r="Y41" s="6">
        <v>2</v>
      </c>
      <c r="Z41" s="6">
        <v>0</v>
      </c>
      <c r="AA41" s="6">
        <v>0</v>
      </c>
    </row>
    <row r="42" spans="1:27" ht="15.75" x14ac:dyDescent="0.25">
      <c r="A42" s="3" t="s">
        <v>494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6">
        <v>22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</row>
    <row r="43" spans="1:27" ht="25.5" x14ac:dyDescent="0.25">
      <c r="A43" s="3" t="s">
        <v>432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</row>
    <row r="44" spans="1:27" ht="25.5" x14ac:dyDescent="0.25">
      <c r="A44" s="3" t="s">
        <v>1225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6">
        <v>24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</row>
    <row r="45" spans="1:27" ht="25.5" x14ac:dyDescent="0.25">
      <c r="A45" s="3" t="s">
        <v>748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6">
        <v>25</v>
      </c>
      <c r="P45" s="6">
        <v>51</v>
      </c>
      <c r="Q45" s="6">
        <v>15</v>
      </c>
      <c r="R45" s="6">
        <v>8</v>
      </c>
      <c r="S45" s="6">
        <v>28</v>
      </c>
      <c r="T45" s="6">
        <v>7</v>
      </c>
      <c r="U45" s="6">
        <v>28</v>
      </c>
      <c r="V45" s="6">
        <v>8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</row>
    <row r="46" spans="1:27" ht="25.5" x14ac:dyDescent="0.25">
      <c r="A46" s="3" t="s">
        <v>1238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>
        <v>26</v>
      </c>
      <c r="P46" s="6">
        <v>18</v>
      </c>
      <c r="Q46" s="6">
        <v>0</v>
      </c>
      <c r="R46" s="6">
        <v>8</v>
      </c>
      <c r="S46" s="6">
        <v>0</v>
      </c>
      <c r="T46" s="6">
        <v>4</v>
      </c>
      <c r="U46" s="6">
        <v>5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38.25" x14ac:dyDescent="0.25">
      <c r="A47" s="3" t="s">
        <v>312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6">
        <v>27</v>
      </c>
      <c r="P47" s="6">
        <v>2</v>
      </c>
      <c r="Q47" s="6">
        <v>0</v>
      </c>
      <c r="R47" s="6">
        <v>0</v>
      </c>
      <c r="S47" s="6">
        <v>2</v>
      </c>
      <c r="T47" s="6">
        <v>0</v>
      </c>
      <c r="U47" s="6">
        <v>2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15.75" x14ac:dyDescent="0.25">
      <c r="A48" s="3" t="s">
        <v>749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v>28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</row>
    <row r="49" spans="1:27" ht="51" x14ac:dyDescent="0.25">
      <c r="A49" s="3" t="s">
        <v>313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v>29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</row>
    <row r="50" spans="1:27" ht="25.5" x14ac:dyDescent="0.25">
      <c r="A50" s="3" t="s">
        <v>750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v>30</v>
      </c>
      <c r="P50" s="6">
        <v>20</v>
      </c>
      <c r="Q50" s="6">
        <v>12</v>
      </c>
      <c r="R50" s="6">
        <v>0</v>
      </c>
      <c r="S50" s="6">
        <v>15</v>
      </c>
      <c r="T50" s="6">
        <v>1</v>
      </c>
      <c r="U50" s="6">
        <v>14</v>
      </c>
      <c r="V50" s="6">
        <v>5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</row>
    <row r="51" spans="1:27" ht="15.75" x14ac:dyDescent="0.25">
      <c r="A51" s="3" t="s">
        <v>314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v>31</v>
      </c>
      <c r="P51" s="6">
        <v>1</v>
      </c>
      <c r="Q51" s="6">
        <v>1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</row>
    <row r="52" spans="1:27" ht="38.25" x14ac:dyDescent="0.25">
      <c r="A52" s="3" t="s">
        <v>315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v>32</v>
      </c>
      <c r="P52" s="6">
        <v>2</v>
      </c>
      <c r="Q52" s="6">
        <v>2</v>
      </c>
      <c r="R52" s="6">
        <v>0</v>
      </c>
      <c r="S52" s="6">
        <v>2</v>
      </c>
      <c r="T52" s="6">
        <v>0</v>
      </c>
      <c r="U52" s="6">
        <v>0</v>
      </c>
      <c r="V52" s="6">
        <v>2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</row>
    <row r="53" spans="1:27" ht="25.5" x14ac:dyDescent="0.25">
      <c r="A53" s="3" t="s">
        <v>316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v>33</v>
      </c>
      <c r="P53" s="6">
        <v>7</v>
      </c>
      <c r="Q53" s="6">
        <v>5</v>
      </c>
      <c r="R53" s="6">
        <v>0</v>
      </c>
      <c r="S53" s="6">
        <v>4</v>
      </c>
      <c r="T53" s="6">
        <v>0</v>
      </c>
      <c r="U53" s="6">
        <v>5</v>
      </c>
      <c r="V53" s="6">
        <v>2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</row>
    <row r="54" spans="1:27" ht="25.5" x14ac:dyDescent="0.25">
      <c r="A54" s="3" t="s">
        <v>317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6">
        <v>34</v>
      </c>
      <c r="P54" s="6">
        <v>6</v>
      </c>
      <c r="Q54" s="6">
        <v>4</v>
      </c>
      <c r="R54" s="6">
        <v>0</v>
      </c>
      <c r="S54" s="6">
        <v>4</v>
      </c>
      <c r="T54" s="6">
        <v>0</v>
      </c>
      <c r="U54" s="6">
        <v>5</v>
      </c>
      <c r="V54" s="6">
        <v>1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25.5" x14ac:dyDescent="0.25">
      <c r="A55" s="3" t="s">
        <v>318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6">
        <v>35</v>
      </c>
      <c r="P55" s="6">
        <v>7</v>
      </c>
      <c r="Q55" s="6">
        <v>5</v>
      </c>
      <c r="R55" s="6">
        <v>0</v>
      </c>
      <c r="S55" s="6">
        <v>6</v>
      </c>
      <c r="T55" s="6">
        <v>3</v>
      </c>
      <c r="U55" s="6">
        <v>3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</row>
    <row r="56" spans="1:27" ht="25.5" x14ac:dyDescent="0.25">
      <c r="A56" s="3" t="s">
        <v>319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6">
        <v>36</v>
      </c>
      <c r="P56" s="6">
        <v>13</v>
      </c>
      <c r="Q56" s="6">
        <v>5</v>
      </c>
      <c r="R56" s="6">
        <v>0</v>
      </c>
      <c r="S56" s="6">
        <v>7</v>
      </c>
      <c r="T56" s="6">
        <v>0</v>
      </c>
      <c r="U56" s="6">
        <v>10</v>
      </c>
      <c r="V56" s="6">
        <v>3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</row>
    <row r="57" spans="1:27" ht="15.75" x14ac:dyDescent="0.25">
      <c r="A57" s="3" t="s">
        <v>751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6">
        <v>37</v>
      </c>
      <c r="P57" s="6">
        <v>185</v>
      </c>
      <c r="Q57" s="6">
        <v>84</v>
      </c>
      <c r="R57" s="6">
        <v>20</v>
      </c>
      <c r="S57" s="6">
        <v>94</v>
      </c>
      <c r="T57" s="6">
        <v>49</v>
      </c>
      <c r="U57" s="6">
        <v>96</v>
      </c>
      <c r="V57" s="6">
        <v>20</v>
      </c>
      <c r="W57" s="6">
        <v>0</v>
      </c>
      <c r="X57" s="6">
        <v>0</v>
      </c>
      <c r="Y57" s="6">
        <v>30</v>
      </c>
      <c r="Z57" s="6">
        <v>0</v>
      </c>
      <c r="AA57" s="6">
        <v>1</v>
      </c>
    </row>
    <row r="58" spans="1:27" ht="15.75" x14ac:dyDescent="0.25">
      <c r="A58" s="3" t="s">
        <v>752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6">
        <v>38</v>
      </c>
      <c r="P58" s="6">
        <v>46</v>
      </c>
      <c r="Q58" s="6">
        <v>17</v>
      </c>
      <c r="R58" s="6">
        <v>13</v>
      </c>
      <c r="S58" s="6">
        <v>20</v>
      </c>
      <c r="T58" s="6">
        <v>9</v>
      </c>
      <c r="U58" s="6">
        <v>20</v>
      </c>
      <c r="V58" s="6">
        <v>4</v>
      </c>
      <c r="W58" s="6">
        <v>0</v>
      </c>
      <c r="X58" s="6">
        <v>0</v>
      </c>
      <c r="Y58" s="6">
        <v>68</v>
      </c>
      <c r="Z58" s="6">
        <v>0</v>
      </c>
      <c r="AA58" s="6">
        <v>0</v>
      </c>
    </row>
    <row r="59" spans="1:27" ht="25.5" x14ac:dyDescent="0.25">
      <c r="A59" s="13" t="s">
        <v>1042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6">
        <v>39</v>
      </c>
      <c r="P59" s="42"/>
      <c r="Q59" s="42"/>
      <c r="R59" s="42"/>
      <c r="S59" s="6">
        <v>9</v>
      </c>
      <c r="T59" s="42"/>
      <c r="U59" s="42"/>
      <c r="V59" s="42"/>
      <c r="W59" s="42"/>
      <c r="X59" s="42"/>
      <c r="Y59" s="42"/>
      <c r="Z59" s="42"/>
      <c r="AA59" s="6">
        <v>0</v>
      </c>
    </row>
    <row r="60" spans="1:27" ht="51" x14ac:dyDescent="0.25">
      <c r="A60" s="13" t="s">
        <v>433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6">
        <v>40</v>
      </c>
      <c r="P60" s="6">
        <v>3873</v>
      </c>
      <c r="Q60" s="6">
        <v>1340</v>
      </c>
      <c r="R60" s="6">
        <v>316</v>
      </c>
      <c r="S60" s="6">
        <v>3462</v>
      </c>
      <c r="T60" s="6">
        <v>105</v>
      </c>
      <c r="U60" s="6">
        <v>2848</v>
      </c>
      <c r="V60" s="6">
        <v>604</v>
      </c>
      <c r="W60" s="6">
        <v>0</v>
      </c>
      <c r="X60" s="6">
        <v>0</v>
      </c>
      <c r="Y60" s="6">
        <v>300</v>
      </c>
      <c r="Z60" s="6">
        <v>42</v>
      </c>
      <c r="AA60" s="6">
        <v>104</v>
      </c>
    </row>
    <row r="61" spans="1:27" ht="25.5" x14ac:dyDescent="0.25">
      <c r="A61" s="13" t="s">
        <v>434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6">
        <v>41</v>
      </c>
      <c r="P61" s="6">
        <v>1110</v>
      </c>
      <c r="Q61" s="6">
        <v>240</v>
      </c>
      <c r="R61" s="6">
        <v>0</v>
      </c>
      <c r="S61" s="6">
        <v>839</v>
      </c>
      <c r="T61" s="6">
        <v>46</v>
      </c>
      <c r="U61" s="6">
        <v>946</v>
      </c>
      <c r="V61" s="6">
        <v>118</v>
      </c>
      <c r="W61" s="6">
        <v>0</v>
      </c>
      <c r="X61" s="6">
        <v>0</v>
      </c>
      <c r="Y61" s="6">
        <v>6</v>
      </c>
      <c r="Z61" s="6">
        <v>0</v>
      </c>
      <c r="AA61" s="6">
        <v>2</v>
      </c>
    </row>
    <row r="62" spans="1:27" ht="25.5" x14ac:dyDescent="0.25">
      <c r="A62" s="13" t="s">
        <v>992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>
        <v>42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</row>
    <row r="63" spans="1:27" ht="30" customHeight="1" x14ac:dyDescent="0.25">
      <c r="A63" s="12" t="s">
        <v>754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282</v>
      </c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26.25" x14ac:dyDescent="0.25">
      <c r="A64" s="12" t="s">
        <v>439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18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x14ac:dyDescent="0.25">
      <c r="A65" s="12" t="s">
        <v>994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>
        <v>55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.75" x14ac:dyDescent="0.25">
      <c r="A66" s="12" t="s">
        <v>993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>
        <v>209</v>
      </c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 customHeight="1" x14ac:dyDescent="0.25">
      <c r="A67" s="13" t="s">
        <v>755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>
        <v>1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 x14ac:dyDescent="0.25">
      <c r="A68" s="3" t="s">
        <v>280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>
        <v>41</v>
      </c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15.75" x14ac:dyDescent="0.25">
      <c r="A69" s="13" t="s">
        <v>756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0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26.25" x14ac:dyDescent="0.25">
      <c r="A70" s="12" t="s">
        <v>438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>
        <v>0</v>
      </c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 x14ac:dyDescent="0.25">
      <c r="A71" s="12" t="s">
        <v>994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>
        <v>0</v>
      </c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15.75" x14ac:dyDescent="0.25">
      <c r="A72" s="12" t="s">
        <v>993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0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 ht="30" customHeight="1" x14ac:dyDescent="0.25">
      <c r="A73" s="13" t="s">
        <v>757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>
        <v>53</v>
      </c>
      <c r="P73" s="6">
        <v>2427</v>
      </c>
      <c r="Q73" s="44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ht="26.25" x14ac:dyDescent="0.25">
      <c r="A74" s="12" t="s">
        <v>437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>
        <v>54</v>
      </c>
      <c r="P74" s="6">
        <v>5</v>
      </c>
      <c r="Q74" s="44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spans="1:27" ht="15.75" x14ac:dyDescent="0.25">
      <c r="A75" s="12" t="s">
        <v>994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>
        <v>55</v>
      </c>
      <c r="P75" s="6">
        <v>68</v>
      </c>
      <c r="Q75" s="44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15.75" x14ac:dyDescent="0.25">
      <c r="A76" s="12" t="s">
        <v>993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>
        <v>56</v>
      </c>
      <c r="P76" s="6">
        <v>2354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51" x14ac:dyDescent="0.25">
      <c r="A77" s="13" t="s">
        <v>758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>
        <v>57</v>
      </c>
      <c r="P77" s="6">
        <v>0</v>
      </c>
      <c r="Q77" s="44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spans="1:27" ht="26.25" x14ac:dyDescent="0.25">
      <c r="A78" s="12" t="s">
        <v>436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>
        <v>58</v>
      </c>
      <c r="P78" s="6">
        <v>0</v>
      </c>
      <c r="Q78" s="44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5.75" x14ac:dyDescent="0.25">
      <c r="A79" s="12" t="s">
        <v>994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>
        <v>59</v>
      </c>
      <c r="P79" s="6">
        <v>0</v>
      </c>
      <c r="Q79" s="44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spans="1:27" ht="15.75" x14ac:dyDescent="0.25">
      <c r="A80" s="12" t="s">
        <v>993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>
        <v>60</v>
      </c>
      <c r="P80" s="6">
        <v>0</v>
      </c>
      <c r="Q80" s="44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15.75" x14ac:dyDescent="0.25">
      <c r="A81" s="13" t="s">
        <v>279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>
        <v>61</v>
      </c>
      <c r="P81" s="6">
        <v>219</v>
      </c>
      <c r="Q81" s="44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26.25" x14ac:dyDescent="0.25">
      <c r="A82" s="12" t="s">
        <v>435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>
        <v>62</v>
      </c>
      <c r="P82" s="6">
        <v>1</v>
      </c>
      <c r="Q82" s="44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5.75" x14ac:dyDescent="0.25">
      <c r="A83" s="12" t="s">
        <v>994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>
        <v>63</v>
      </c>
      <c r="P83" s="6">
        <v>27</v>
      </c>
      <c r="Q83" s="44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ht="15.75" x14ac:dyDescent="0.25">
      <c r="A84" s="12" t="s">
        <v>993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6">
        <v>64</v>
      </c>
      <c r="P84" s="6">
        <v>191</v>
      </c>
      <c r="Q84" s="44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spans="1:27" x14ac:dyDescent="0.2">
      <c r="Q85" s="14"/>
    </row>
    <row r="86" spans="1:27" x14ac:dyDescent="0.2">
      <c r="Q86" s="14"/>
    </row>
    <row r="87" spans="1:27" x14ac:dyDescent="0.2">
      <c r="Q87" s="14"/>
    </row>
    <row r="88" spans="1:27" x14ac:dyDescent="0.2">
      <c r="Q88" s="15"/>
    </row>
  </sheetData>
  <sheetProtection password="A428" sheet="1" objects="1" scenarios="1" selectLockedCells="1"/>
  <mergeCells count="30"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3:P84 P21:AA25 S26 AA59 P60:AA62 S59 P27:AA5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42" t="s">
        <v>895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</row>
    <row r="16" spans="1:21" x14ac:dyDescent="0.2">
      <c r="A16" s="143" t="s">
        <v>894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2">
      <c r="A17" s="14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4" t="s">
        <v>268</v>
      </c>
      <c r="P17" s="144" t="s">
        <v>1244</v>
      </c>
      <c r="Q17" s="144" t="s">
        <v>1242</v>
      </c>
      <c r="R17" s="144"/>
      <c r="S17" s="144"/>
      <c r="T17" s="144"/>
      <c r="U17" s="144" t="s">
        <v>1243</v>
      </c>
    </row>
    <row r="18" spans="1:21" x14ac:dyDescent="0.2">
      <c r="A18" s="14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4"/>
      <c r="P18" s="144"/>
      <c r="Q18" s="144" t="s">
        <v>281</v>
      </c>
      <c r="R18" s="144"/>
      <c r="S18" s="144"/>
      <c r="T18" s="144"/>
      <c r="U18" s="144"/>
    </row>
    <row r="19" spans="1:21" ht="25.5" x14ac:dyDescent="0.2">
      <c r="A19" s="14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4"/>
      <c r="P19" s="144"/>
      <c r="Q19" s="4" t="s">
        <v>282</v>
      </c>
      <c r="R19" s="4" t="s">
        <v>270</v>
      </c>
      <c r="S19" s="4" t="s">
        <v>271</v>
      </c>
      <c r="T19" s="4" t="s">
        <v>1311</v>
      </c>
      <c r="U19" s="144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272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307</v>
      </c>
      <c r="Q21" s="6">
        <v>11</v>
      </c>
      <c r="R21" s="6">
        <v>27</v>
      </c>
      <c r="S21" s="6">
        <v>63</v>
      </c>
      <c r="T21" s="6">
        <v>206</v>
      </c>
      <c r="U21" s="6">
        <v>6</v>
      </c>
    </row>
    <row r="22" spans="1:21" ht="15.75" x14ac:dyDescent="0.25">
      <c r="A22" s="3" t="s">
        <v>1245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59</v>
      </c>
      <c r="Q22" s="6">
        <v>4</v>
      </c>
      <c r="R22" s="6">
        <v>12</v>
      </c>
      <c r="S22" s="6">
        <v>13</v>
      </c>
      <c r="T22" s="6">
        <v>30</v>
      </c>
      <c r="U22" s="6">
        <v>0</v>
      </c>
    </row>
    <row r="23" spans="1:21" ht="25.5" x14ac:dyDescent="0.25">
      <c r="A23" s="13" t="s">
        <v>738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35</v>
      </c>
      <c r="Q23" s="6">
        <v>0</v>
      </c>
      <c r="R23" s="6">
        <v>4</v>
      </c>
      <c r="S23" s="6">
        <v>11</v>
      </c>
      <c r="T23" s="6">
        <v>20</v>
      </c>
      <c r="U23" s="6">
        <v>5</v>
      </c>
    </row>
    <row r="24" spans="1:21" ht="25.5" x14ac:dyDescent="0.25">
      <c r="A24" s="3" t="s">
        <v>1246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35</v>
      </c>
      <c r="Q24" s="6">
        <v>0</v>
      </c>
      <c r="R24" s="6">
        <v>4</v>
      </c>
      <c r="S24" s="6">
        <v>11</v>
      </c>
      <c r="T24" s="6">
        <v>20</v>
      </c>
      <c r="U24" s="6">
        <v>5</v>
      </c>
    </row>
    <row r="25" spans="1:21" ht="39.950000000000003" customHeight="1" x14ac:dyDescent="0.25">
      <c r="A25" s="3" t="s">
        <v>326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739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62</v>
      </c>
      <c r="Q26" s="6">
        <v>24</v>
      </c>
      <c r="R26" s="6">
        <v>11</v>
      </c>
      <c r="S26" s="6">
        <v>12</v>
      </c>
      <c r="T26" s="6">
        <v>15</v>
      </c>
      <c r="U26" s="6">
        <v>3</v>
      </c>
    </row>
    <row r="27" spans="1:21" ht="25.5" x14ac:dyDescent="0.25">
      <c r="A27" s="3" t="s">
        <v>1247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59</v>
      </c>
      <c r="Q27" s="6">
        <v>24</v>
      </c>
      <c r="R27" s="6">
        <v>11</v>
      </c>
      <c r="S27" s="6">
        <v>10</v>
      </c>
      <c r="T27" s="6">
        <v>14</v>
      </c>
      <c r="U27" s="6">
        <v>3</v>
      </c>
    </row>
    <row r="28" spans="1:21" ht="15.75" x14ac:dyDescent="0.25">
      <c r="A28" s="3" t="s">
        <v>327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3</v>
      </c>
      <c r="Q28" s="17"/>
      <c r="R28" s="6">
        <v>0</v>
      </c>
      <c r="S28" s="6">
        <v>2</v>
      </c>
      <c r="T28" s="6">
        <v>1</v>
      </c>
      <c r="U28" s="6">
        <v>0</v>
      </c>
    </row>
    <row r="29" spans="1:21" ht="25.5" x14ac:dyDescent="0.25">
      <c r="A29" s="3" t="s">
        <v>1248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17"/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328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2</v>
      </c>
      <c r="Q30" s="17"/>
      <c r="R30" s="6">
        <v>0</v>
      </c>
      <c r="S30" s="6">
        <v>1</v>
      </c>
      <c r="T30" s="6">
        <v>1</v>
      </c>
      <c r="U30" s="6">
        <v>0</v>
      </c>
    </row>
    <row r="31" spans="1:21" ht="15.75" x14ac:dyDescent="0.25">
      <c r="A31" s="3" t="s">
        <v>329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  <c r="Q31" s="17"/>
      <c r="R31" s="6">
        <v>0</v>
      </c>
      <c r="S31" s="6">
        <v>0</v>
      </c>
      <c r="T31" s="6">
        <v>0</v>
      </c>
      <c r="U31" s="6">
        <v>0</v>
      </c>
    </row>
    <row r="32" spans="1:21" ht="15.75" x14ac:dyDescent="0.25">
      <c r="A32" s="3" t="s">
        <v>330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0</v>
      </c>
      <c r="Q32" s="17"/>
      <c r="R32" s="6">
        <v>0</v>
      </c>
      <c r="S32" s="6">
        <v>0</v>
      </c>
      <c r="T32" s="6">
        <v>0</v>
      </c>
      <c r="U32" s="6">
        <v>0</v>
      </c>
    </row>
    <row r="33" spans="1:21" ht="15.75" x14ac:dyDescent="0.25">
      <c r="A33" s="3" t="s">
        <v>331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0</v>
      </c>
      <c r="Q33" s="17"/>
      <c r="R33" s="6">
        <v>0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332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  <c r="Q34" s="17"/>
      <c r="R34" s="6">
        <v>0</v>
      </c>
      <c r="S34" s="6">
        <v>0</v>
      </c>
      <c r="T34" s="6">
        <v>0</v>
      </c>
      <c r="U34" s="6">
        <v>0</v>
      </c>
    </row>
    <row r="35" spans="1:21" ht="15.75" x14ac:dyDescent="0.25">
      <c r="A35" s="3" t="s">
        <v>333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0</v>
      </c>
      <c r="Q35" s="17"/>
      <c r="R35" s="6">
        <v>0</v>
      </c>
      <c r="S35" s="6">
        <v>0</v>
      </c>
      <c r="T35" s="6">
        <v>0</v>
      </c>
      <c r="U35" s="6">
        <v>0</v>
      </c>
    </row>
    <row r="36" spans="1:21" ht="15.75" x14ac:dyDescent="0.25">
      <c r="A36" s="3" t="s">
        <v>334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0</v>
      </c>
      <c r="Q36" s="17"/>
      <c r="R36" s="6">
        <v>0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335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0</v>
      </c>
      <c r="Q37" s="17"/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336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  <c r="Q38" s="17"/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1086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1</v>
      </c>
      <c r="Q39" s="17"/>
      <c r="R39" s="6">
        <v>0</v>
      </c>
      <c r="S39" s="6">
        <v>1</v>
      </c>
      <c r="T39" s="6">
        <v>0</v>
      </c>
      <c r="U39" s="6">
        <v>0</v>
      </c>
    </row>
    <row r="40" spans="1:21" ht="15.75" x14ac:dyDescent="0.25">
      <c r="A40" s="3" t="s">
        <v>1087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0</v>
      </c>
      <c r="Q40" s="17"/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991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0</v>
      </c>
      <c r="Q41" s="17"/>
      <c r="R41" s="6">
        <v>0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1088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0</v>
      </c>
      <c r="Q42" s="17"/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1089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0</v>
      </c>
      <c r="Q43" s="17"/>
      <c r="R43" s="6">
        <v>0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1090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  <c r="Q44" s="17"/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1091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  <c r="Q45" s="17"/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1092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0</v>
      </c>
      <c r="Q46" s="17"/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1093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  <c r="Q47" s="17"/>
      <c r="R47" s="6">
        <v>0</v>
      </c>
      <c r="S47" s="6">
        <v>0</v>
      </c>
      <c r="T47" s="6">
        <v>0</v>
      </c>
      <c r="U47" s="6">
        <v>0</v>
      </c>
    </row>
    <row r="48" spans="1:21" ht="15.75" x14ac:dyDescent="0.25">
      <c r="A48" s="3" t="s">
        <v>995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  <c r="Q48" s="17"/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320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  <c r="Q49" s="17"/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863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  <c r="Q50" s="17"/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864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  <c r="Q51" s="17"/>
      <c r="R51" s="6">
        <v>0</v>
      </c>
      <c r="S51" s="6">
        <v>0</v>
      </c>
      <c r="T51" s="6">
        <v>0</v>
      </c>
      <c r="U51" s="6">
        <v>0</v>
      </c>
    </row>
    <row r="52" spans="1:21" ht="50.1" customHeight="1" x14ac:dyDescent="0.25">
      <c r="A52" s="3" t="s">
        <v>1137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3</v>
      </c>
      <c r="Q52" s="17"/>
      <c r="R52" s="6">
        <v>0</v>
      </c>
      <c r="S52" s="6">
        <v>2</v>
      </c>
      <c r="T52" s="6">
        <v>1</v>
      </c>
      <c r="U52" s="6">
        <v>0</v>
      </c>
    </row>
    <row r="53" spans="1:21" ht="25.5" x14ac:dyDescent="0.25">
      <c r="A53" s="3" t="s">
        <v>240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103</v>
      </c>
      <c r="Q53" s="6">
        <v>0</v>
      </c>
      <c r="R53" s="6">
        <v>2</v>
      </c>
      <c r="S53" s="6">
        <v>17</v>
      </c>
      <c r="T53" s="6">
        <v>84</v>
      </c>
      <c r="U53" s="6">
        <v>1</v>
      </c>
    </row>
    <row r="54" spans="1:21" ht="38.25" x14ac:dyDescent="0.25">
      <c r="A54" s="3" t="s">
        <v>321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4</v>
      </c>
      <c r="Q54" s="6">
        <v>0</v>
      </c>
      <c r="R54" s="6">
        <v>1</v>
      </c>
      <c r="S54" s="6">
        <v>0</v>
      </c>
      <c r="T54" s="6">
        <v>3</v>
      </c>
      <c r="U54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61" workbookViewId="0">
      <selection activeCell="P21" sqref="P21"/>
    </sheetView>
  </sheetViews>
  <sheetFormatPr defaultRowHeight="12.75" x14ac:dyDescent="0.2"/>
  <cols>
    <col min="1" max="1" width="62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42" t="s">
        <v>843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</row>
    <row r="17" spans="1:20" x14ac:dyDescent="0.2">
      <c r="A17" s="143" t="s">
        <v>1138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spans="1:20" x14ac:dyDescent="0.2">
      <c r="A18" s="14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4" t="s">
        <v>268</v>
      </c>
      <c r="P18" s="144" t="s">
        <v>872</v>
      </c>
      <c r="Q18" s="144"/>
      <c r="R18" s="144"/>
      <c r="S18" s="144" t="s">
        <v>873</v>
      </c>
      <c r="T18" s="144"/>
    </row>
    <row r="19" spans="1:20" ht="89.25" x14ac:dyDescent="0.2">
      <c r="A19" s="14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4"/>
      <c r="P19" s="4" t="s">
        <v>262</v>
      </c>
      <c r="Q19" s="4" t="s">
        <v>874</v>
      </c>
      <c r="R19" s="4" t="s">
        <v>875</v>
      </c>
      <c r="S19" s="4" t="s">
        <v>262</v>
      </c>
      <c r="T19" s="4" t="s">
        <v>1261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759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151</v>
      </c>
      <c r="Q21" s="6">
        <v>18</v>
      </c>
      <c r="R21" s="6">
        <v>0</v>
      </c>
      <c r="S21" s="6">
        <v>450</v>
      </c>
      <c r="T21" s="6">
        <v>0</v>
      </c>
    </row>
    <row r="22" spans="1:20" ht="25.5" x14ac:dyDescent="0.25">
      <c r="A22" s="13" t="s">
        <v>1249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39</v>
      </c>
      <c r="Q22" s="6">
        <v>12</v>
      </c>
      <c r="R22" s="6">
        <v>0</v>
      </c>
      <c r="S22" s="6">
        <v>352</v>
      </c>
      <c r="T22" s="6">
        <v>0</v>
      </c>
    </row>
    <row r="23" spans="1:20" ht="15.75" x14ac:dyDescent="0.25">
      <c r="A23" s="13" t="s">
        <v>1312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38</v>
      </c>
      <c r="Q23" s="6">
        <v>0</v>
      </c>
      <c r="R23" s="6">
        <v>0</v>
      </c>
      <c r="S23" s="6">
        <v>74</v>
      </c>
      <c r="T23" s="6">
        <v>0</v>
      </c>
    </row>
    <row r="24" spans="1:20" ht="25.5" x14ac:dyDescent="0.25">
      <c r="A24" s="13" t="s">
        <v>241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74</v>
      </c>
      <c r="Q24" s="6">
        <v>6</v>
      </c>
      <c r="R24" s="6">
        <v>0</v>
      </c>
      <c r="S24" s="6">
        <v>24</v>
      </c>
      <c r="T24" s="6">
        <v>0</v>
      </c>
    </row>
    <row r="25" spans="1:20" ht="15.75" x14ac:dyDescent="0.25">
      <c r="A25" s="13" t="s">
        <v>876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34</v>
      </c>
      <c r="Q25" s="6">
        <v>7</v>
      </c>
      <c r="R25" s="6">
        <v>0</v>
      </c>
      <c r="S25" s="6">
        <v>105</v>
      </c>
      <c r="T25" s="6">
        <v>7</v>
      </c>
    </row>
    <row r="26" spans="1:20" ht="25.5" x14ac:dyDescent="0.25">
      <c r="A26" s="13" t="s">
        <v>1250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7</v>
      </c>
      <c r="Q26" s="6">
        <v>0</v>
      </c>
      <c r="R26" s="6">
        <v>0</v>
      </c>
      <c r="S26" s="6">
        <v>79</v>
      </c>
      <c r="T26" s="6">
        <v>7</v>
      </c>
    </row>
    <row r="27" spans="1:20" ht="15.75" x14ac:dyDescent="0.25">
      <c r="A27" s="13" t="s">
        <v>1312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11</v>
      </c>
      <c r="Q27" s="6">
        <v>4</v>
      </c>
      <c r="R27" s="6">
        <v>0</v>
      </c>
      <c r="S27" s="6">
        <v>20</v>
      </c>
      <c r="T27" s="6">
        <v>0</v>
      </c>
    </row>
    <row r="28" spans="1:20" ht="25.5" x14ac:dyDescent="0.25">
      <c r="A28" s="13" t="s">
        <v>241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16</v>
      </c>
      <c r="Q28" s="6">
        <v>3</v>
      </c>
      <c r="R28" s="6">
        <v>0</v>
      </c>
      <c r="S28" s="6">
        <v>6</v>
      </c>
      <c r="T28" s="6">
        <v>0</v>
      </c>
    </row>
    <row r="29" spans="1:20" ht="38.25" x14ac:dyDescent="0.25">
      <c r="A29" s="13" t="s">
        <v>760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181</v>
      </c>
      <c r="Q29" s="6">
        <v>16</v>
      </c>
      <c r="R29" s="6">
        <v>0</v>
      </c>
      <c r="S29" s="6">
        <v>305</v>
      </c>
      <c r="T29" s="6">
        <v>0</v>
      </c>
    </row>
    <row r="30" spans="1:20" ht="25.5" x14ac:dyDescent="0.25">
      <c r="A30" s="13" t="s">
        <v>1251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32</v>
      </c>
      <c r="Q30" s="6">
        <v>8</v>
      </c>
      <c r="R30" s="6">
        <v>0</v>
      </c>
      <c r="S30" s="6">
        <v>235</v>
      </c>
      <c r="T30" s="6">
        <v>0</v>
      </c>
    </row>
    <row r="31" spans="1:20" ht="15.75" x14ac:dyDescent="0.25">
      <c r="A31" s="13" t="s">
        <v>1312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73</v>
      </c>
      <c r="Q31" s="6">
        <v>3</v>
      </c>
      <c r="R31" s="6">
        <v>0</v>
      </c>
      <c r="S31" s="6">
        <v>49</v>
      </c>
      <c r="T31" s="6">
        <v>0</v>
      </c>
    </row>
    <row r="32" spans="1:20" ht="25.5" x14ac:dyDescent="0.25">
      <c r="A32" s="13" t="s">
        <v>241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76</v>
      </c>
      <c r="Q32" s="6">
        <v>5</v>
      </c>
      <c r="R32" s="6">
        <v>0</v>
      </c>
      <c r="S32" s="6">
        <v>21</v>
      </c>
      <c r="T32" s="6">
        <v>0</v>
      </c>
    </row>
    <row r="33" spans="1:20" ht="15.75" x14ac:dyDescent="0.25">
      <c r="A33" s="13" t="s">
        <v>876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43</v>
      </c>
      <c r="Q33" s="6">
        <v>7</v>
      </c>
      <c r="R33" s="6">
        <v>0</v>
      </c>
      <c r="S33" s="6">
        <v>84</v>
      </c>
      <c r="T33" s="6">
        <v>1</v>
      </c>
    </row>
    <row r="34" spans="1:20" ht="25.5" x14ac:dyDescent="0.25">
      <c r="A34" s="13" t="s">
        <v>1252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9</v>
      </c>
      <c r="Q34" s="6">
        <v>0</v>
      </c>
      <c r="R34" s="6">
        <v>0</v>
      </c>
      <c r="S34" s="6">
        <v>66</v>
      </c>
      <c r="T34" s="6">
        <v>1</v>
      </c>
    </row>
    <row r="35" spans="1:20" ht="15.75" x14ac:dyDescent="0.25">
      <c r="A35" s="13" t="s">
        <v>1312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17</v>
      </c>
      <c r="Q35" s="6">
        <v>3</v>
      </c>
      <c r="R35" s="6">
        <v>0</v>
      </c>
      <c r="S35" s="6">
        <v>13</v>
      </c>
      <c r="T35" s="6">
        <v>0</v>
      </c>
    </row>
    <row r="36" spans="1:20" ht="25.5" x14ac:dyDescent="0.25">
      <c r="A36" s="13" t="s">
        <v>241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>
        <v>17</v>
      </c>
      <c r="Q36" s="6">
        <v>4</v>
      </c>
      <c r="R36" s="6">
        <v>0</v>
      </c>
      <c r="S36" s="6">
        <v>5</v>
      </c>
      <c r="T36" s="6">
        <v>0</v>
      </c>
    </row>
    <row r="37" spans="1:20" ht="38.25" x14ac:dyDescent="0.25">
      <c r="A37" s="13" t="s">
        <v>761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161</v>
      </c>
      <c r="Q37" s="6">
        <v>21</v>
      </c>
      <c r="R37" s="6">
        <v>0</v>
      </c>
      <c r="S37" s="6">
        <v>273</v>
      </c>
      <c r="T37" s="6">
        <v>0</v>
      </c>
    </row>
    <row r="38" spans="1:20" ht="15.75" x14ac:dyDescent="0.25">
      <c r="A38" s="13" t="s">
        <v>1253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98</v>
      </c>
      <c r="Q38" s="6">
        <v>13</v>
      </c>
      <c r="R38" s="6">
        <v>0</v>
      </c>
      <c r="S38" s="6">
        <v>138</v>
      </c>
      <c r="T38" s="6">
        <v>0</v>
      </c>
    </row>
    <row r="39" spans="1:20" ht="25.5" x14ac:dyDescent="0.25">
      <c r="A39" s="13" t="s">
        <v>1254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20</v>
      </c>
      <c r="Q39" s="6">
        <v>8</v>
      </c>
      <c r="R39" s="6">
        <v>0</v>
      </c>
      <c r="S39" s="6">
        <v>111</v>
      </c>
      <c r="T39" s="6">
        <v>0</v>
      </c>
    </row>
    <row r="40" spans="1:20" ht="15.75" x14ac:dyDescent="0.25">
      <c r="A40" s="13" t="s">
        <v>277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>
        <v>47</v>
      </c>
      <c r="Q40" s="6">
        <v>3</v>
      </c>
      <c r="R40" s="6">
        <v>0</v>
      </c>
      <c r="S40" s="6">
        <v>22</v>
      </c>
      <c r="T40" s="6">
        <v>0</v>
      </c>
    </row>
    <row r="41" spans="1:20" ht="25.5" x14ac:dyDescent="0.25">
      <c r="A41" s="13" t="s">
        <v>242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>
        <v>31</v>
      </c>
      <c r="Q41" s="6">
        <v>2</v>
      </c>
      <c r="R41" s="6">
        <v>0</v>
      </c>
      <c r="S41" s="6">
        <v>5</v>
      </c>
      <c r="T41" s="6">
        <v>0</v>
      </c>
    </row>
    <row r="42" spans="1:20" ht="15.75" x14ac:dyDescent="0.25">
      <c r="A42" s="13" t="s">
        <v>876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>
        <v>26</v>
      </c>
      <c r="Q42" s="6">
        <v>10</v>
      </c>
      <c r="R42" s="6">
        <v>0</v>
      </c>
      <c r="S42" s="6">
        <v>66</v>
      </c>
      <c r="T42" s="6">
        <v>4</v>
      </c>
    </row>
    <row r="43" spans="1:20" ht="15.75" x14ac:dyDescent="0.25">
      <c r="A43" s="13" t="s">
        <v>1255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>
        <v>16</v>
      </c>
      <c r="Q43" s="6">
        <v>2</v>
      </c>
      <c r="R43" s="6">
        <v>0</v>
      </c>
      <c r="S43" s="6">
        <v>36</v>
      </c>
      <c r="T43" s="6">
        <v>3</v>
      </c>
    </row>
    <row r="44" spans="1:20" ht="25.5" x14ac:dyDescent="0.25">
      <c r="A44" s="13" t="s">
        <v>1256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>
        <v>10</v>
      </c>
      <c r="Q44" s="6">
        <v>0</v>
      </c>
      <c r="R44" s="6">
        <v>0</v>
      </c>
      <c r="S44" s="6">
        <v>27</v>
      </c>
      <c r="T44" s="6">
        <v>3</v>
      </c>
    </row>
    <row r="45" spans="1:20" ht="15.75" x14ac:dyDescent="0.25">
      <c r="A45" s="13" t="s">
        <v>277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>
        <v>5</v>
      </c>
      <c r="Q45" s="6">
        <v>1</v>
      </c>
      <c r="R45" s="6">
        <v>0</v>
      </c>
      <c r="S45" s="6">
        <v>7</v>
      </c>
      <c r="T45" s="6">
        <v>0</v>
      </c>
    </row>
    <row r="46" spans="1:20" ht="25.5" x14ac:dyDescent="0.25">
      <c r="A46" s="13" t="s">
        <v>242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>
        <v>1</v>
      </c>
      <c r="Q46" s="6">
        <v>1</v>
      </c>
      <c r="R46" s="6">
        <v>0</v>
      </c>
      <c r="S46" s="6">
        <v>2</v>
      </c>
      <c r="T46" s="6">
        <v>0</v>
      </c>
    </row>
    <row r="47" spans="1:20" ht="51" x14ac:dyDescent="0.25">
      <c r="A47" s="13" t="s">
        <v>427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171</v>
      </c>
      <c r="Q47" s="6">
        <v>13</v>
      </c>
      <c r="R47" s="6">
        <v>0</v>
      </c>
      <c r="S47" s="6">
        <v>482</v>
      </c>
      <c r="T47" s="6">
        <v>0</v>
      </c>
    </row>
    <row r="48" spans="1:20" ht="25.5" x14ac:dyDescent="0.25">
      <c r="A48" s="13" t="s">
        <v>1257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60</v>
      </c>
      <c r="Q48" s="6">
        <v>6</v>
      </c>
      <c r="R48" s="6">
        <v>0</v>
      </c>
      <c r="S48" s="6">
        <v>212</v>
      </c>
      <c r="T48" s="6">
        <v>0</v>
      </c>
    </row>
    <row r="49" spans="1:20" ht="15.75" x14ac:dyDescent="0.25">
      <c r="A49" s="13" t="s">
        <v>278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35</v>
      </c>
      <c r="Q49" s="6">
        <v>6</v>
      </c>
      <c r="R49" s="6">
        <v>0</v>
      </c>
      <c r="S49" s="6">
        <v>379</v>
      </c>
      <c r="T49" s="6">
        <v>0</v>
      </c>
    </row>
    <row r="50" spans="1:20" ht="15.75" x14ac:dyDescent="0.25">
      <c r="A50" s="13" t="s">
        <v>1312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51</v>
      </c>
      <c r="Q50" s="6">
        <v>5</v>
      </c>
      <c r="R50" s="6">
        <v>0</v>
      </c>
      <c r="S50" s="6">
        <v>77</v>
      </c>
      <c r="T50" s="6">
        <v>0</v>
      </c>
    </row>
    <row r="51" spans="1:20" ht="25.5" x14ac:dyDescent="0.25">
      <c r="A51" s="13" t="s">
        <v>241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>
        <v>85</v>
      </c>
      <c r="Q51" s="6">
        <v>2</v>
      </c>
      <c r="R51" s="6">
        <v>0</v>
      </c>
      <c r="S51" s="6">
        <v>26</v>
      </c>
      <c r="T51" s="6">
        <v>0</v>
      </c>
    </row>
    <row r="52" spans="1:20" ht="25.5" x14ac:dyDescent="0.25">
      <c r="A52" s="13" t="s">
        <v>428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>
        <v>51</v>
      </c>
      <c r="Q52" s="6">
        <v>4</v>
      </c>
      <c r="R52" s="6">
        <v>0</v>
      </c>
      <c r="S52" s="6">
        <v>123</v>
      </c>
      <c r="T52" s="6">
        <v>4</v>
      </c>
    </row>
    <row r="53" spans="1:20" ht="25.5" x14ac:dyDescent="0.25">
      <c r="A53" s="13" t="s">
        <v>1258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>
        <v>11</v>
      </c>
      <c r="Q53" s="6">
        <v>1</v>
      </c>
      <c r="R53" s="6">
        <v>0</v>
      </c>
      <c r="S53" s="6">
        <v>44</v>
      </c>
      <c r="T53" s="6">
        <v>3</v>
      </c>
    </row>
    <row r="54" spans="1:20" ht="15.75" x14ac:dyDescent="0.25">
      <c r="A54" s="13" t="s">
        <v>278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>
        <v>11</v>
      </c>
      <c r="Q54" s="6">
        <v>0</v>
      </c>
      <c r="R54" s="6">
        <v>0</v>
      </c>
      <c r="S54" s="6">
        <v>99</v>
      </c>
      <c r="T54" s="6">
        <v>4</v>
      </c>
    </row>
    <row r="55" spans="1:20" ht="15.75" x14ac:dyDescent="0.25">
      <c r="A55" s="13" t="s">
        <v>1312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>
        <v>19</v>
      </c>
      <c r="Q55" s="6">
        <v>2</v>
      </c>
      <c r="R55" s="6">
        <v>0</v>
      </c>
      <c r="S55" s="6">
        <v>19</v>
      </c>
      <c r="T55" s="6">
        <v>0</v>
      </c>
    </row>
    <row r="56" spans="1:20" ht="25.5" x14ac:dyDescent="0.25">
      <c r="A56" s="13" t="s">
        <v>241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>
        <v>21</v>
      </c>
      <c r="Q56" s="6">
        <v>2</v>
      </c>
      <c r="R56" s="6">
        <v>0</v>
      </c>
      <c r="S56" s="6">
        <v>5</v>
      </c>
      <c r="T56" s="6">
        <v>0</v>
      </c>
    </row>
    <row r="57" spans="1:20" ht="38.25" customHeight="1" x14ac:dyDescent="0.25">
      <c r="A57" s="13" t="s">
        <v>861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38.25" customHeight="1" x14ac:dyDescent="0.25">
      <c r="A58" s="13" t="s">
        <v>862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25.5" x14ac:dyDescent="0.25">
      <c r="A59" s="13" t="s">
        <v>243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218</v>
      </c>
      <c r="Q59" s="6">
        <v>18</v>
      </c>
      <c r="R59" s="6">
        <v>0</v>
      </c>
      <c r="S59" s="6">
        <v>630</v>
      </c>
      <c r="T59" s="6">
        <v>3</v>
      </c>
    </row>
    <row r="60" spans="1:20" ht="25.5" customHeight="1" x14ac:dyDescent="0.25">
      <c r="A60" s="66" t="s">
        <v>1260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143</v>
      </c>
      <c r="Q60" s="6">
        <v>13</v>
      </c>
      <c r="R60" s="6">
        <v>0</v>
      </c>
      <c r="S60" s="6">
        <v>491</v>
      </c>
      <c r="T60" s="6">
        <v>0</v>
      </c>
    </row>
    <row r="61" spans="1:20" ht="25.5" x14ac:dyDescent="0.25">
      <c r="A61" s="13" t="s">
        <v>426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>
        <v>80</v>
      </c>
      <c r="Q61" s="6">
        <v>9</v>
      </c>
      <c r="R61" s="6">
        <v>0</v>
      </c>
      <c r="S61" s="6">
        <v>446</v>
      </c>
      <c r="T61" s="6">
        <v>0</v>
      </c>
    </row>
    <row r="62" spans="1:20" ht="15.75" customHeight="1" x14ac:dyDescent="0.25">
      <c r="A62" s="13" t="s">
        <v>244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>
        <v>4</v>
      </c>
      <c r="Q62" s="6">
        <v>0</v>
      </c>
      <c r="R62" s="6">
        <v>0</v>
      </c>
      <c r="S62" s="6">
        <v>7</v>
      </c>
      <c r="T62" s="6">
        <v>0</v>
      </c>
    </row>
    <row r="63" spans="1:20" ht="15.75" x14ac:dyDescent="0.25">
      <c r="A63" s="13" t="s">
        <v>459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>
        <v>19</v>
      </c>
      <c r="Q63" s="6">
        <v>2</v>
      </c>
      <c r="R63" s="6">
        <v>0</v>
      </c>
      <c r="S63" s="6">
        <v>168</v>
      </c>
      <c r="T63" s="6">
        <v>0</v>
      </c>
    </row>
    <row r="64" spans="1:20" ht="15.75" x14ac:dyDescent="0.25">
      <c r="A64" s="66" t="s">
        <v>245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120</v>
      </c>
      <c r="Q64" s="6">
        <v>12</v>
      </c>
      <c r="R64" s="6">
        <v>0</v>
      </c>
      <c r="S64" s="6">
        <v>288</v>
      </c>
      <c r="T64" s="6">
        <v>3</v>
      </c>
    </row>
    <row r="65" spans="1:20" ht="25.5" x14ac:dyDescent="0.25">
      <c r="A65" s="13" t="s">
        <v>429</v>
      </c>
      <c r="B65" s="6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>
        <v>45</v>
      </c>
      <c r="P65" s="6">
        <v>204</v>
      </c>
      <c r="Q65" s="6">
        <v>17</v>
      </c>
      <c r="R65" s="6">
        <v>0</v>
      </c>
      <c r="S65" s="6">
        <v>97</v>
      </c>
      <c r="T65" s="6">
        <v>0</v>
      </c>
    </row>
    <row r="66" spans="1:20" ht="25.5" x14ac:dyDescent="0.25">
      <c r="A66" s="3" t="s">
        <v>1259</v>
      </c>
      <c r="B66" s="6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>
        <v>46</v>
      </c>
      <c r="P66" s="6">
        <v>76</v>
      </c>
      <c r="Q66" s="6">
        <v>9</v>
      </c>
      <c r="R66" s="6">
        <v>0</v>
      </c>
      <c r="S66" s="6">
        <v>76</v>
      </c>
      <c r="T66" s="6">
        <v>0</v>
      </c>
    </row>
    <row r="67" spans="1:20" ht="15.75" x14ac:dyDescent="0.25">
      <c r="A67" s="3" t="s">
        <v>322</v>
      </c>
      <c r="B67" s="6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6">
        <v>47</v>
      </c>
      <c r="P67" s="6">
        <v>53</v>
      </c>
      <c r="Q67" s="6">
        <v>4</v>
      </c>
      <c r="R67" s="6">
        <v>0</v>
      </c>
      <c r="S67" s="6">
        <v>11</v>
      </c>
      <c r="T67" s="6">
        <v>0</v>
      </c>
    </row>
    <row r="68" spans="1:20" ht="25.5" x14ac:dyDescent="0.25">
      <c r="A68" s="3" t="s">
        <v>323</v>
      </c>
      <c r="B68" s="6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6">
        <v>48</v>
      </c>
      <c r="P68" s="6">
        <v>50</v>
      </c>
      <c r="Q68" s="6">
        <v>3</v>
      </c>
      <c r="R68" s="6">
        <v>0</v>
      </c>
      <c r="S68" s="6">
        <v>8</v>
      </c>
      <c r="T68" s="6">
        <v>0</v>
      </c>
    </row>
    <row r="69" spans="1:20" ht="25.5" x14ac:dyDescent="0.25">
      <c r="A69" s="3" t="s">
        <v>324</v>
      </c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6">
        <v>49</v>
      </c>
      <c r="P69" s="6">
        <v>25</v>
      </c>
      <c r="Q69" s="6">
        <v>1</v>
      </c>
      <c r="R69" s="6">
        <v>0</v>
      </c>
      <c r="S69" s="6">
        <v>2</v>
      </c>
      <c r="T69" s="6">
        <v>0</v>
      </c>
    </row>
    <row r="70" spans="1:20" ht="15.75" x14ac:dyDescent="0.25">
      <c r="A70" s="3" t="s">
        <v>325</v>
      </c>
      <c r="B70" s="6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6">
        <v>50</v>
      </c>
      <c r="P70" s="6">
        <v>20</v>
      </c>
      <c r="Q70" s="6">
        <v>1</v>
      </c>
      <c r="R70" s="6">
        <v>0</v>
      </c>
      <c r="S70" s="6">
        <v>50</v>
      </c>
      <c r="T70" s="6">
        <v>0</v>
      </c>
    </row>
    <row r="71" spans="1:20" ht="25.5" customHeight="1" x14ac:dyDescent="0.25">
      <c r="A71" s="13" t="s">
        <v>430</v>
      </c>
      <c r="B71" s="6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6">
        <v>51</v>
      </c>
      <c r="P71" s="6">
        <v>108</v>
      </c>
      <c r="Q71" s="6">
        <v>3</v>
      </c>
      <c r="R71" s="6">
        <v>0</v>
      </c>
      <c r="S71" s="6">
        <v>74</v>
      </c>
      <c r="T71" s="6">
        <v>0</v>
      </c>
    </row>
    <row r="72" spans="1:20" ht="25.5" x14ac:dyDescent="0.25">
      <c r="A72" s="3" t="s">
        <v>431</v>
      </c>
      <c r="B72" s="6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>
        <v>52</v>
      </c>
      <c r="P72" s="6">
        <v>39</v>
      </c>
      <c r="Q72" s="6">
        <v>3</v>
      </c>
      <c r="R72" s="6">
        <v>0</v>
      </c>
      <c r="S72" s="6">
        <v>60</v>
      </c>
      <c r="T72" s="6">
        <v>0</v>
      </c>
    </row>
    <row r="73" spans="1:20" ht="15.75" x14ac:dyDescent="0.25">
      <c r="A73" s="3" t="s">
        <v>322</v>
      </c>
      <c r="B73" s="6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6">
        <v>53</v>
      </c>
      <c r="P73" s="6">
        <v>20</v>
      </c>
      <c r="Q73" s="6">
        <v>0</v>
      </c>
      <c r="R73" s="6">
        <v>0</v>
      </c>
      <c r="S73" s="6">
        <v>7</v>
      </c>
      <c r="T73" s="6">
        <v>0</v>
      </c>
    </row>
    <row r="74" spans="1:20" ht="25.5" x14ac:dyDescent="0.25">
      <c r="A74" s="3" t="s">
        <v>323</v>
      </c>
      <c r="B74" s="6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6">
        <v>54</v>
      </c>
      <c r="P74" s="6">
        <v>32</v>
      </c>
      <c r="Q74" s="6">
        <v>0</v>
      </c>
      <c r="R74" s="6">
        <v>0</v>
      </c>
      <c r="S74" s="6">
        <v>7</v>
      </c>
      <c r="T74" s="6">
        <v>0</v>
      </c>
    </row>
    <row r="75" spans="1:20" ht="25.5" x14ac:dyDescent="0.25">
      <c r="A75" s="3" t="s">
        <v>324</v>
      </c>
      <c r="B75" s="6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6">
        <v>55</v>
      </c>
      <c r="P75" s="6">
        <v>17</v>
      </c>
      <c r="Q75" s="6">
        <v>0</v>
      </c>
      <c r="R75" s="6">
        <v>0</v>
      </c>
      <c r="S75" s="6">
        <v>0</v>
      </c>
      <c r="T75" s="6">
        <v>0</v>
      </c>
    </row>
    <row r="76" spans="1:20" ht="15.75" x14ac:dyDescent="0.25">
      <c r="A76" s="3" t="s">
        <v>325</v>
      </c>
      <c r="B76" s="6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6">
        <v>56</v>
      </c>
      <c r="P76" s="6">
        <v>12</v>
      </c>
      <c r="Q76" s="6">
        <v>0</v>
      </c>
      <c r="R76" s="6">
        <v>0</v>
      </c>
      <c r="S76" s="6">
        <v>48</v>
      </c>
      <c r="T76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3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73"/>
  <sheetViews>
    <sheetView showGridLines="0" topLeftCell="A53" workbookViewId="0">
      <selection activeCell="P21" sqref="P21"/>
    </sheetView>
  </sheetViews>
  <sheetFormatPr defaultRowHeight="12.75" x14ac:dyDescent="0.2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45" customFormat="1" ht="39.950000000000003" customHeight="1" x14ac:dyDescent="0.2">
      <c r="A17" s="149" t="s">
        <v>762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2">
      <c r="A18" s="150" t="s">
        <v>0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16" ht="25.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268</v>
      </c>
      <c r="P19" s="4" t="s">
        <v>844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" t="s">
        <v>845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367</v>
      </c>
    </row>
    <row r="22" spans="1:16" ht="25.5" x14ac:dyDescent="0.25">
      <c r="A22" s="77" t="s">
        <v>1269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208</v>
      </c>
    </row>
    <row r="23" spans="1:16" ht="15.75" x14ac:dyDescent="0.25">
      <c r="A23" s="13" t="s">
        <v>846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75</v>
      </c>
    </row>
    <row r="24" spans="1:16" ht="25.5" x14ac:dyDescent="0.25">
      <c r="A24" s="77" t="s">
        <v>1270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54</v>
      </c>
    </row>
    <row r="25" spans="1:16" ht="15.75" x14ac:dyDescent="0.25">
      <c r="A25" s="13" t="s">
        <v>847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13</v>
      </c>
    </row>
    <row r="26" spans="1:16" ht="15.75" x14ac:dyDescent="0.25">
      <c r="A26" s="77" t="s">
        <v>1271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2</v>
      </c>
    </row>
    <row r="27" spans="1:16" ht="15.75" x14ac:dyDescent="0.25">
      <c r="A27" s="13" t="s">
        <v>848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274</v>
      </c>
    </row>
    <row r="28" spans="1:16" ht="38.25" x14ac:dyDescent="0.25">
      <c r="A28" s="77" t="s">
        <v>1272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2</v>
      </c>
    </row>
    <row r="29" spans="1:16" ht="25.5" x14ac:dyDescent="0.25">
      <c r="A29" s="3" t="s">
        <v>1273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202</v>
      </c>
    </row>
    <row r="30" spans="1:16" ht="38.25" x14ac:dyDescent="0.25">
      <c r="A30" s="3" t="s">
        <v>1274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15</v>
      </c>
    </row>
    <row r="31" spans="1:16" ht="15.75" x14ac:dyDescent="0.25">
      <c r="A31" s="3" t="s">
        <v>1275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11</v>
      </c>
    </row>
    <row r="32" spans="1:16" ht="15.75" x14ac:dyDescent="0.25">
      <c r="A32" s="3" t="s">
        <v>61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40</v>
      </c>
    </row>
    <row r="33" spans="1:16" ht="25.5" x14ac:dyDescent="0.25">
      <c r="A33" s="3" t="s">
        <v>62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4</v>
      </c>
    </row>
    <row r="34" spans="1:16" ht="15.75" x14ac:dyDescent="0.25">
      <c r="A34" s="3" t="s">
        <v>63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11</v>
      </c>
    </row>
    <row r="35" spans="1:16" ht="15.75" x14ac:dyDescent="0.25">
      <c r="A35" s="13" t="s">
        <v>849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51</v>
      </c>
    </row>
    <row r="36" spans="1:16" ht="25.5" x14ac:dyDescent="0.25">
      <c r="A36" s="3" t="s">
        <v>64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38</v>
      </c>
    </row>
    <row r="37" spans="1:16" ht="15.75" x14ac:dyDescent="0.25">
      <c r="A37" s="3" t="s">
        <v>841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12</v>
      </c>
    </row>
    <row r="38" spans="1:16" ht="15.75" x14ac:dyDescent="0.25">
      <c r="A38" s="3" t="s">
        <v>842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3</v>
      </c>
    </row>
    <row r="39" spans="1:16" ht="15.75" x14ac:dyDescent="0.25">
      <c r="A39" s="13" t="s">
        <v>850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12</v>
      </c>
    </row>
    <row r="40" spans="1:16" ht="15.75" x14ac:dyDescent="0.25">
      <c r="A40" s="13" t="s">
        <v>851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9</v>
      </c>
    </row>
    <row r="41" spans="1:16" ht="38.25" x14ac:dyDescent="0.25">
      <c r="A41" s="13" t="s">
        <v>794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2</v>
      </c>
    </row>
    <row r="42" spans="1:16" ht="25.5" x14ac:dyDescent="0.25">
      <c r="A42" s="13" t="s">
        <v>793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3068</v>
      </c>
    </row>
    <row r="43" spans="1:16" ht="25.5" x14ac:dyDescent="0.25">
      <c r="A43" s="3" t="s">
        <v>65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911</v>
      </c>
    </row>
    <row r="44" spans="1:16" ht="15.75" x14ac:dyDescent="0.25">
      <c r="A44" s="3" t="s">
        <v>852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391</v>
      </c>
    </row>
    <row r="45" spans="1:16" ht="15.75" x14ac:dyDescent="0.25">
      <c r="A45" s="3" t="s">
        <v>853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82</v>
      </c>
    </row>
    <row r="46" spans="1:16" ht="15.75" x14ac:dyDescent="0.25">
      <c r="A46" s="3" t="s">
        <v>854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137</v>
      </c>
    </row>
    <row r="47" spans="1:16" ht="15.75" x14ac:dyDescent="0.25">
      <c r="A47" s="3" t="s">
        <v>855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3</v>
      </c>
    </row>
    <row r="48" spans="1:16" ht="15.75" x14ac:dyDescent="0.25">
      <c r="A48" s="3" t="s">
        <v>66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760</v>
      </c>
    </row>
    <row r="49" spans="1:16" ht="15.75" x14ac:dyDescent="0.25">
      <c r="A49" s="3" t="s">
        <v>67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83</v>
      </c>
    </row>
    <row r="50" spans="1:16" ht="15.75" x14ac:dyDescent="0.25">
      <c r="A50" s="3" t="s">
        <v>68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2</v>
      </c>
    </row>
    <row r="51" spans="1:16" ht="15.75" x14ac:dyDescent="0.25">
      <c r="A51" s="3" t="s">
        <v>856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699</v>
      </c>
    </row>
    <row r="52" spans="1:16" ht="15.75" x14ac:dyDescent="0.25">
      <c r="A52" s="3" t="s">
        <v>69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215</v>
      </c>
    </row>
    <row r="53" spans="1:16" ht="15.75" x14ac:dyDescent="0.25">
      <c r="A53" s="13" t="s">
        <v>1266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2508</v>
      </c>
    </row>
    <row r="54" spans="1:16" ht="25.5" x14ac:dyDescent="0.25">
      <c r="A54" s="3" t="s">
        <v>779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345</v>
      </c>
    </row>
    <row r="55" spans="1:16" ht="25.5" x14ac:dyDescent="0.25">
      <c r="A55" s="3" t="s">
        <v>780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1018</v>
      </c>
    </row>
    <row r="56" spans="1:16" ht="15.75" x14ac:dyDescent="0.25">
      <c r="A56" s="3" t="s">
        <v>783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311</v>
      </c>
    </row>
    <row r="57" spans="1:16" ht="15.75" x14ac:dyDescent="0.25">
      <c r="A57" s="3" t="s">
        <v>782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258</v>
      </c>
    </row>
    <row r="58" spans="1:16" ht="15.75" x14ac:dyDescent="0.25">
      <c r="A58" s="3" t="s">
        <v>781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181</v>
      </c>
    </row>
    <row r="59" spans="1:16" ht="15.75" x14ac:dyDescent="0.25">
      <c r="A59" s="3" t="s">
        <v>784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556</v>
      </c>
    </row>
    <row r="60" spans="1:16" ht="15.75" x14ac:dyDescent="0.25">
      <c r="A60" s="3" t="s">
        <v>785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530</v>
      </c>
    </row>
    <row r="61" spans="1:16" ht="15.75" x14ac:dyDescent="0.25">
      <c r="A61" s="3" t="s">
        <v>786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22</v>
      </c>
    </row>
    <row r="62" spans="1:16" ht="15.75" x14ac:dyDescent="0.25">
      <c r="A62" s="13" t="s">
        <v>1267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5</v>
      </c>
    </row>
    <row r="63" spans="1:16" ht="25.5" x14ac:dyDescent="0.25">
      <c r="A63" s="3" t="s">
        <v>787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0</v>
      </c>
    </row>
    <row r="64" spans="1:16" ht="38.25" x14ac:dyDescent="0.25">
      <c r="A64" s="13" t="s">
        <v>789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0</v>
      </c>
    </row>
    <row r="65" spans="1:16" ht="25.5" x14ac:dyDescent="0.25">
      <c r="A65" s="3" t="s">
        <v>788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0</v>
      </c>
    </row>
    <row r="66" spans="1:16" ht="25.5" x14ac:dyDescent="0.25">
      <c r="A66" s="13" t="s">
        <v>795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0</v>
      </c>
    </row>
    <row r="67" spans="1:16" ht="15.75" x14ac:dyDescent="0.25">
      <c r="A67" s="3" t="s">
        <v>790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0</v>
      </c>
    </row>
    <row r="68" spans="1:16" ht="51" x14ac:dyDescent="0.25">
      <c r="A68" s="13" t="s">
        <v>1268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3114</v>
      </c>
    </row>
    <row r="69" spans="1:16" ht="15.75" x14ac:dyDescent="0.25">
      <c r="A69" s="13" t="s">
        <v>246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2249</v>
      </c>
    </row>
    <row r="70" spans="1:16" ht="15.75" x14ac:dyDescent="0.25">
      <c r="A70" s="3" t="s">
        <v>791</v>
      </c>
      <c r="B70" s="6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957</v>
      </c>
    </row>
    <row r="71" spans="1:16" ht="15.75" x14ac:dyDescent="0.25">
      <c r="A71" s="13" t="s">
        <v>247</v>
      </c>
      <c r="B71" s="6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376</v>
      </c>
    </row>
    <row r="72" spans="1:16" ht="15.75" x14ac:dyDescent="0.25">
      <c r="A72" s="3" t="s">
        <v>792</v>
      </c>
      <c r="B72" s="6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>
        <v>52</v>
      </c>
      <c r="P72" s="6">
        <v>147</v>
      </c>
    </row>
    <row r="73" spans="1:16" ht="25.5" x14ac:dyDescent="0.25">
      <c r="A73" s="13" t="s">
        <v>796</v>
      </c>
      <c r="B73" s="6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>
        <v>53</v>
      </c>
      <c r="P73" s="6">
        <v>628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73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opLeftCell="A17" workbookViewId="0">
      <selection activeCell="P49" sqref="P49:R49"/>
    </sheetView>
  </sheetViews>
  <sheetFormatPr defaultRowHeight="12.75" x14ac:dyDescent="0.2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2" t="s">
        <v>896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2">
      <c r="A18" s="163" t="s">
        <v>0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L19" s="25"/>
      <c r="M19" s="25"/>
      <c r="N19" s="25"/>
      <c r="O19" s="26" t="s">
        <v>268</v>
      </c>
      <c r="P19" s="26" t="s">
        <v>262</v>
      </c>
    </row>
    <row r="20" spans="1:16" x14ac:dyDescent="0.2">
      <c r="A20" s="154">
        <v>1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6"/>
      <c r="L20" s="27"/>
      <c r="M20" s="27"/>
      <c r="N20" s="27"/>
      <c r="O20" s="27">
        <v>2</v>
      </c>
      <c r="P20" s="27">
        <v>3</v>
      </c>
    </row>
    <row r="21" spans="1:16" ht="39.950000000000003" customHeight="1" x14ac:dyDescent="0.25">
      <c r="A21" s="151" t="s">
        <v>1139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3"/>
      <c r="L21" s="28"/>
      <c r="M21" s="28"/>
      <c r="N21" s="28"/>
      <c r="O21" s="29">
        <v>1</v>
      </c>
      <c r="P21" s="6">
        <v>2</v>
      </c>
    </row>
    <row r="22" spans="1:16" ht="39.950000000000003" customHeight="1" x14ac:dyDescent="0.25">
      <c r="A22" s="151" t="s">
        <v>440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3"/>
      <c r="L22" s="30"/>
      <c r="M22" s="30"/>
      <c r="N22" s="30"/>
      <c r="O22" s="29">
        <v>2</v>
      </c>
      <c r="P22" s="6">
        <v>31</v>
      </c>
    </row>
    <row r="23" spans="1:16" ht="25.5" customHeight="1" x14ac:dyDescent="0.25">
      <c r="A23" s="164" t="s">
        <v>1262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6"/>
      <c r="L23" s="31"/>
      <c r="M23" s="31"/>
      <c r="N23" s="31"/>
      <c r="O23" s="29">
        <v>3</v>
      </c>
      <c r="P23" s="6">
        <v>0</v>
      </c>
    </row>
    <row r="24" spans="1:16" ht="15.75" customHeight="1" x14ac:dyDescent="0.25">
      <c r="A24" s="151" t="s">
        <v>859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3"/>
      <c r="L24" s="30"/>
      <c r="M24" s="30"/>
      <c r="N24" s="30"/>
      <c r="O24" s="29">
        <v>4</v>
      </c>
      <c r="P24" s="6">
        <v>30</v>
      </c>
    </row>
    <row r="25" spans="1:16" ht="15.75" customHeight="1" x14ac:dyDescent="0.25">
      <c r="A25" s="151" t="s">
        <v>860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3"/>
      <c r="L25" s="30"/>
      <c r="M25" s="30"/>
      <c r="N25" s="30"/>
      <c r="O25" s="29">
        <v>5</v>
      </c>
      <c r="P25" s="6">
        <v>1</v>
      </c>
    </row>
    <row r="26" spans="1:16" ht="15.75" customHeight="1" x14ac:dyDescent="0.25">
      <c r="A26" s="151" t="s">
        <v>1140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3"/>
      <c r="L26" s="30"/>
      <c r="M26" s="30"/>
      <c r="N26" s="30"/>
      <c r="O26" s="29">
        <v>6</v>
      </c>
      <c r="P26" s="6">
        <v>185</v>
      </c>
    </row>
    <row r="27" spans="1:16" ht="30" customHeight="1" x14ac:dyDescent="0.25">
      <c r="A27" s="151" t="s">
        <v>1263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3"/>
      <c r="L27" s="30"/>
      <c r="M27" s="30"/>
      <c r="N27" s="30"/>
      <c r="O27" s="29">
        <v>7</v>
      </c>
      <c r="P27" s="6">
        <v>88</v>
      </c>
    </row>
    <row r="28" spans="1:16" ht="15.75" customHeight="1" x14ac:dyDescent="0.25">
      <c r="A28" s="151" t="s">
        <v>207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3"/>
      <c r="L28" s="30"/>
      <c r="M28" s="30"/>
      <c r="N28" s="30"/>
      <c r="O28" s="29">
        <v>8</v>
      </c>
      <c r="P28" s="6">
        <v>29</v>
      </c>
    </row>
    <row r="29" spans="1:16" ht="15.75" customHeight="1" x14ac:dyDescent="0.25">
      <c r="A29" s="151" t="s">
        <v>208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3"/>
      <c r="L29" s="30"/>
      <c r="M29" s="30"/>
      <c r="N29" s="30"/>
      <c r="O29" s="29">
        <v>9</v>
      </c>
      <c r="P29" s="6">
        <v>26</v>
      </c>
    </row>
    <row r="30" spans="1:16" ht="15.75" customHeight="1" x14ac:dyDescent="0.25">
      <c r="A30" s="151" t="s">
        <v>209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30"/>
      <c r="M30" s="30"/>
      <c r="N30" s="30"/>
      <c r="O30" s="29">
        <v>10</v>
      </c>
      <c r="P30" s="6">
        <v>42</v>
      </c>
    </row>
    <row r="31" spans="1:16" ht="30" customHeight="1" x14ac:dyDescent="0.25">
      <c r="A31" s="151" t="s">
        <v>670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30"/>
      <c r="M31" s="30"/>
      <c r="N31" s="30"/>
      <c r="O31" s="29">
        <v>11</v>
      </c>
      <c r="P31" s="6">
        <v>12</v>
      </c>
    </row>
    <row r="32" spans="1:16" ht="30" customHeight="1" x14ac:dyDescent="0.25">
      <c r="A32" s="151" t="s">
        <v>1264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3"/>
      <c r="L32" s="30"/>
      <c r="M32" s="30"/>
      <c r="N32" s="30"/>
      <c r="O32" s="29">
        <v>12</v>
      </c>
      <c r="P32" s="6">
        <v>1</v>
      </c>
    </row>
    <row r="33" spans="1:18" ht="30" customHeight="1" x14ac:dyDescent="0.25">
      <c r="A33" s="151" t="s">
        <v>211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3"/>
      <c r="L33" s="30"/>
      <c r="M33" s="30"/>
      <c r="N33" s="30"/>
      <c r="O33" s="29">
        <v>13</v>
      </c>
      <c r="P33" s="6">
        <v>10</v>
      </c>
    </row>
    <row r="34" spans="1:18" ht="15.75" customHeight="1" x14ac:dyDescent="0.25">
      <c r="A34" s="151" t="s">
        <v>210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3"/>
      <c r="L34" s="30"/>
      <c r="M34" s="30"/>
      <c r="N34" s="30"/>
      <c r="O34" s="29">
        <v>14</v>
      </c>
      <c r="P34" s="6">
        <v>1</v>
      </c>
    </row>
    <row r="35" spans="1:18" ht="39.950000000000003" customHeight="1" x14ac:dyDescent="0.25">
      <c r="A35" s="151" t="s">
        <v>248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3"/>
      <c r="L35" s="30"/>
      <c r="M35" s="30"/>
      <c r="N35" s="30"/>
      <c r="O35" s="29">
        <v>15</v>
      </c>
      <c r="P35" s="6">
        <v>84</v>
      </c>
    </row>
    <row r="36" spans="1:18" ht="30" customHeight="1" x14ac:dyDescent="0.25">
      <c r="A36" s="151" t="s">
        <v>1265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3"/>
      <c r="L36" s="30"/>
      <c r="M36" s="30"/>
      <c r="N36" s="30"/>
      <c r="O36" s="29">
        <v>16</v>
      </c>
      <c r="P36" s="6">
        <v>10</v>
      </c>
    </row>
    <row r="37" spans="1:18" ht="26.1" customHeight="1" x14ac:dyDescent="0.25">
      <c r="A37" s="151" t="s">
        <v>249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3"/>
      <c r="L37" s="30"/>
      <c r="M37" s="30"/>
      <c r="N37" s="30"/>
      <c r="O37" s="29">
        <v>17</v>
      </c>
      <c r="P37" s="6">
        <v>44</v>
      </c>
    </row>
    <row r="38" spans="1:18" ht="15.75" customHeight="1" x14ac:dyDescent="0.25">
      <c r="A38" s="151" t="s">
        <v>250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3"/>
      <c r="L38" s="30"/>
      <c r="M38" s="30"/>
      <c r="N38" s="30"/>
      <c r="O38" s="29">
        <v>18</v>
      </c>
      <c r="P38" s="6">
        <v>20</v>
      </c>
    </row>
    <row r="39" spans="1:18" ht="15.75" customHeight="1" x14ac:dyDescent="0.25">
      <c r="A39" s="151" t="s">
        <v>1227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3"/>
      <c r="L39" s="30"/>
      <c r="M39" s="30"/>
      <c r="N39" s="30"/>
      <c r="O39" s="29">
        <v>19</v>
      </c>
      <c r="P39" s="6">
        <v>7</v>
      </c>
    </row>
    <row r="40" spans="1:18" ht="15.75" customHeight="1" x14ac:dyDescent="0.25">
      <c r="A40" s="151" t="s">
        <v>1228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3"/>
      <c r="L40" s="30"/>
      <c r="M40" s="30"/>
      <c r="N40" s="30"/>
      <c r="O40" s="29">
        <v>20</v>
      </c>
      <c r="P40" s="6">
        <v>1</v>
      </c>
    </row>
    <row r="41" spans="1:18" ht="15.75" customHeight="1" x14ac:dyDescent="0.25">
      <c r="A41" s="151" t="s">
        <v>1229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3"/>
      <c r="L41" s="30"/>
      <c r="M41" s="30"/>
      <c r="N41" s="30"/>
      <c r="O41" s="29">
        <v>21</v>
      </c>
      <c r="P41" s="6">
        <v>2</v>
      </c>
    </row>
    <row r="45" spans="1:18" ht="50.1" customHeight="1" x14ac:dyDescent="0.2">
      <c r="A45" s="157" t="s">
        <v>205</v>
      </c>
      <c r="B45" s="157"/>
      <c r="C45" s="157"/>
      <c r="D45" s="157"/>
    </row>
    <row r="46" spans="1:18" ht="15" x14ac:dyDescent="0.25">
      <c r="A46" s="159" t="s">
        <v>34</v>
      </c>
      <c r="B46" s="159"/>
      <c r="C46" s="159"/>
      <c r="D46" s="159"/>
      <c r="E46" s="158" t="s">
        <v>1350</v>
      </c>
      <c r="F46" s="158"/>
      <c r="G46" s="158"/>
      <c r="I46" s="158" t="s">
        <v>1351</v>
      </c>
      <c r="J46" s="158"/>
      <c r="K46" s="158"/>
      <c r="P46" s="160"/>
      <c r="Q46" s="160"/>
      <c r="R46" s="160"/>
    </row>
    <row r="47" spans="1:18" x14ac:dyDescent="0.2">
      <c r="E47" s="168" t="s">
        <v>877</v>
      </c>
      <c r="F47" s="168"/>
      <c r="G47" s="168"/>
      <c r="I47" s="168" t="s">
        <v>878</v>
      </c>
      <c r="J47" s="168"/>
      <c r="K47" s="168"/>
      <c r="P47" s="167" t="s">
        <v>879</v>
      </c>
      <c r="Q47" s="167"/>
      <c r="R47" s="167"/>
    </row>
    <row r="48" spans="1:18" x14ac:dyDescent="0.2">
      <c r="D48" s="24"/>
      <c r="H48" s="24"/>
      <c r="I48" s="24"/>
      <c r="J48" s="24"/>
      <c r="K48" s="24"/>
    </row>
    <row r="49" spans="4:18" ht="15" x14ac:dyDescent="0.25">
      <c r="E49" s="158" t="s">
        <v>1352</v>
      </c>
      <c r="F49" s="158"/>
      <c r="G49" s="158"/>
      <c r="I49" s="158" t="s">
        <v>1353</v>
      </c>
      <c r="J49" s="158"/>
      <c r="K49" s="158"/>
      <c r="P49" s="169">
        <v>44592</v>
      </c>
      <c r="Q49" s="169"/>
      <c r="R49" s="169"/>
    </row>
    <row r="50" spans="4:18" ht="24.95" customHeight="1" x14ac:dyDescent="0.2">
      <c r="D50" s="24"/>
      <c r="E50" s="170" t="s">
        <v>880</v>
      </c>
      <c r="F50" s="170"/>
      <c r="G50" s="170"/>
      <c r="H50" s="76"/>
      <c r="I50" s="171" t="s">
        <v>1159</v>
      </c>
      <c r="J50" s="171"/>
      <c r="K50" s="171"/>
      <c r="P50" s="161" t="s">
        <v>881</v>
      </c>
      <c r="Q50" s="161"/>
      <c r="R50" s="161"/>
    </row>
  </sheetData>
  <sheetProtection password="A428" sheet="1" objects="1" scenarios="1" selectLockedCells="1"/>
  <mergeCells count="39">
    <mergeCell ref="A39:K39"/>
    <mergeCell ref="A36:K36"/>
    <mergeCell ref="A37:K37"/>
    <mergeCell ref="A38:K38"/>
    <mergeCell ref="A32:K32"/>
    <mergeCell ref="A33:K33"/>
    <mergeCell ref="A34:K34"/>
    <mergeCell ref="P46:R46"/>
    <mergeCell ref="P50:R50"/>
    <mergeCell ref="A17:P17"/>
    <mergeCell ref="A18:P18"/>
    <mergeCell ref="A23:K23"/>
    <mergeCell ref="A24:K24"/>
    <mergeCell ref="A25:K25"/>
    <mergeCell ref="P47:R47"/>
    <mergeCell ref="E49:G49"/>
    <mergeCell ref="I49:K49"/>
    <mergeCell ref="E47:G47"/>
    <mergeCell ref="I47:K47"/>
    <mergeCell ref="P49:R49"/>
    <mergeCell ref="E50:G50"/>
    <mergeCell ref="I50:K50"/>
    <mergeCell ref="A21:K21"/>
    <mergeCell ref="A41:K41"/>
    <mergeCell ref="A19:K19"/>
    <mergeCell ref="A20:K20"/>
    <mergeCell ref="A45:D45"/>
    <mergeCell ref="I46:K46"/>
    <mergeCell ref="A46:D46"/>
    <mergeCell ref="E46:G46"/>
    <mergeCell ref="A22:K22"/>
    <mergeCell ref="A26:K26"/>
    <mergeCell ref="A27:K27"/>
    <mergeCell ref="A28:K28"/>
    <mergeCell ref="A29:K29"/>
    <mergeCell ref="A30:K30"/>
    <mergeCell ref="A31:K31"/>
    <mergeCell ref="A40:K40"/>
    <mergeCell ref="A35:K35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x14ac:dyDescent="0.2">
      <c r="A1" s="47" t="s">
        <v>398</v>
      </c>
      <c r="B1" s="48"/>
      <c r="C1" s="48"/>
      <c r="D1" s="47"/>
      <c r="E1" s="48"/>
      <c r="F1" s="48"/>
      <c r="G1" s="48"/>
      <c r="H1" s="48"/>
      <c r="J1" s="52" t="s">
        <v>1291</v>
      </c>
      <c r="K1" s="52"/>
      <c r="L1" s="53"/>
      <c r="M1" s="53"/>
      <c r="O1" s="52" t="s">
        <v>1306</v>
      </c>
      <c r="P1" s="53"/>
    </row>
    <row r="2" spans="1:16" x14ac:dyDescent="0.2">
      <c r="A2" s="49" t="s">
        <v>399</v>
      </c>
      <c r="B2" s="49" t="s">
        <v>400</v>
      </c>
      <c r="C2" s="49" t="s">
        <v>401</v>
      </c>
      <c r="D2" s="49" t="s">
        <v>402</v>
      </c>
      <c r="E2" s="49" t="s">
        <v>403</v>
      </c>
      <c r="F2" s="49" t="s">
        <v>404</v>
      </c>
      <c r="G2" s="49" t="s">
        <v>405</v>
      </c>
      <c r="H2" s="49" t="s">
        <v>406</v>
      </c>
      <c r="J2" s="54" t="s">
        <v>1292</v>
      </c>
      <c r="K2" s="54" t="s">
        <v>1293</v>
      </c>
      <c r="L2" s="54" t="s">
        <v>403</v>
      </c>
      <c r="M2" s="54" t="s">
        <v>1294</v>
      </c>
      <c r="O2" s="57" t="s">
        <v>1307</v>
      </c>
      <c r="P2" s="57" t="s">
        <v>1308</v>
      </c>
    </row>
    <row r="3" spans="1:16" x14ac:dyDescent="0.2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e">
        <f>CONCATENATE("Количество ошибок в документе: ",H3)</f>
        <v>#REF!</v>
      </c>
      <c r="F3" s="50"/>
      <c r="G3" s="50"/>
      <c r="H3" s="51" t="e">
        <f>SUM(H4:H11,H12,H36,H652,H759,H1031,H1063,H1076)</f>
        <v>#REF!</v>
      </c>
      <c r="J3" s="32" t="s">
        <v>1295</v>
      </c>
      <c r="K3" s="32">
        <v>1</v>
      </c>
      <c r="L3" s="32" t="s">
        <v>1296</v>
      </c>
      <c r="M3" s="32" t="s">
        <v>888</v>
      </c>
    </row>
    <row r="4" spans="1:16" x14ac:dyDescent="0.2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407</v>
      </c>
      <c r="H4" s="32">
        <f>IF(LEN(P_1)&lt;&gt;0,0,1)</f>
        <v>0</v>
      </c>
      <c r="J4" s="32" t="s">
        <v>1297</v>
      </c>
      <c r="K4" s="32">
        <v>2</v>
      </c>
      <c r="L4" s="32" t="s">
        <v>1298</v>
      </c>
      <c r="M4" s="32" t="str">
        <f>IF(P_1=0,"Нет данных",P_1)</f>
        <v>Министерство  социальной  политики и труда Удмуртской  Республики</v>
      </c>
      <c r="O4" s="58">
        <f ca="1">TODAY()</f>
        <v>44596</v>
      </c>
      <c r="P4">
        <v>0</v>
      </c>
    </row>
    <row r="5" spans="1:16" x14ac:dyDescent="0.2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408</v>
      </c>
      <c r="H5" s="32">
        <f>IF(LEN(P_2)&lt;&gt;0,0,1)</f>
        <v>0</v>
      </c>
      <c r="J5" s="32" t="s">
        <v>1299</v>
      </c>
      <c r="K5" s="32">
        <v>3</v>
      </c>
      <c r="L5" s="32" t="s">
        <v>1300</v>
      </c>
      <c r="M5" s="32" t="str">
        <f>IF(P_2=0,"Нет данных",P_2)</f>
        <v>426004,  Удмуртская  Республика, г. Ижевск, ул. Ломоносова, д. 5</v>
      </c>
    </row>
    <row r="6" spans="1:16" x14ac:dyDescent="0.2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409</v>
      </c>
      <c r="H6" s="32">
        <f>IF(LEN(P_3)&lt;&gt;0,0,1)</f>
        <v>0</v>
      </c>
      <c r="J6" s="32" t="s">
        <v>1301</v>
      </c>
      <c r="K6" s="32">
        <v>4</v>
      </c>
      <c r="L6" s="32" t="s">
        <v>1302</v>
      </c>
      <c r="M6" s="32" t="str">
        <f>TEXT(P_3,"0000000")</f>
        <v>0609542</v>
      </c>
    </row>
    <row r="7" spans="1:16" x14ac:dyDescent="0.2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410</v>
      </c>
      <c r="H7" s="32">
        <f>IF(LEN(P_4)&lt;&gt;0,0,1)</f>
        <v>1</v>
      </c>
      <c r="J7" s="32" t="s">
        <v>1303</v>
      </c>
      <c r="K7" s="32">
        <v>5</v>
      </c>
      <c r="L7" s="32" t="s">
        <v>1304</v>
      </c>
      <c r="M7" s="32" t="str">
        <f>IF(P_4=0,"Нет данных",P_4)</f>
        <v>Нет данных</v>
      </c>
    </row>
    <row r="8" spans="1:16" x14ac:dyDescent="0.2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411</v>
      </c>
      <c r="H8" s="32">
        <f>IF(LEN(R_1)&lt;&gt;0,0,1)</f>
        <v>0</v>
      </c>
      <c r="J8" s="55" t="s">
        <v>1305</v>
      </c>
      <c r="K8" s="56"/>
      <c r="L8" s="56"/>
      <c r="M8" s="56"/>
    </row>
    <row r="9" spans="1:16" x14ac:dyDescent="0.2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412</v>
      </c>
      <c r="H9" s="32">
        <f>IF(LEN(R_2)&lt;&gt;0,0,1)</f>
        <v>0</v>
      </c>
    </row>
    <row r="10" spans="1:16" x14ac:dyDescent="0.2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413</v>
      </c>
      <c r="H10" s="32">
        <f>IF(LEN(R_3)&lt;&gt;0,0,1)</f>
        <v>0</v>
      </c>
    </row>
    <row r="11" spans="1:16" x14ac:dyDescent="0.2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414</v>
      </c>
      <c r="H11" s="32">
        <f>IF(LEN(R_4)&lt;&gt;0,0,1)</f>
        <v>0</v>
      </c>
    </row>
    <row r="12" spans="1:16" x14ac:dyDescent="0.2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1</v>
      </c>
      <c r="F12" s="50"/>
      <c r="G12" s="50"/>
      <c r="H12" s="50">
        <f>SUM(H13:H35)</f>
        <v>1</v>
      </c>
    </row>
    <row r="13" spans="1:16" x14ac:dyDescent="0.2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415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1135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416</v>
      </c>
      <c r="H15" s="43">
        <f>IF('Раздел 1'!P22&gt;='Раздел 1'!P23,0,1)</f>
        <v>0</v>
      </c>
    </row>
    <row r="16" spans="1:16" x14ac:dyDescent="0.2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417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418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1136</v>
      </c>
      <c r="H18">
        <f>IF('Раздел 1'!P51&gt;='Раздел 1'!P52,0,1)</f>
        <v>0</v>
      </c>
    </row>
    <row r="19" spans="1:8" x14ac:dyDescent="0.2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379</v>
      </c>
      <c r="H19">
        <f>IF('Раздел 1'!P26=SUM('Раздел 1'!P27:P31,'Раздел 1'!P33,'Раздел 1'!P40,'Раздел 1'!P46:P51),0,1)</f>
        <v>0</v>
      </c>
    </row>
    <row r="20" spans="1:8" x14ac:dyDescent="0.2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380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1134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381</v>
      </c>
      <c r="H22">
        <f>IF('Раздел 1'!P42=SUM('Раздел 1'!P43:P45),0,1)</f>
        <v>0</v>
      </c>
    </row>
    <row r="23" spans="1:8" x14ac:dyDescent="0.2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1141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1142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1143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1144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1145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672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671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382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383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384</v>
      </c>
      <c r="H32">
        <f>IF('Раздел 1'!P61&gt;=SUM('Раздел 1'!P62:P79),0,1)</f>
        <v>1</v>
      </c>
    </row>
    <row r="33" spans="1:8" x14ac:dyDescent="0.2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385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386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387</v>
      </c>
      <c r="H35">
        <f>IF('Раздел 1'!P57&gt;='Раздел 1'!P58,0,1)</f>
        <v>0</v>
      </c>
    </row>
    <row r="36" spans="1:8" x14ac:dyDescent="0.2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1</v>
      </c>
      <c r="F36" s="50"/>
      <c r="G36" s="50"/>
      <c r="H36" s="50">
        <f>SUM(H37:H651)</f>
        <v>1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1113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1114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1115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1116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1117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1118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1119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1120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1121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1122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1123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1230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1124</v>
      </c>
      <c r="H49" s="72">
        <f>IF('Раздел 2'!P27&gt;='Раздел 2'!P28,0,1)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1125</v>
      </c>
      <c r="H50" s="72">
        <f>IF('Раздел 2'!Q27&gt;='Раздел 2'!Q28,0,1)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1126</v>
      </c>
      <c r="H51" s="72">
        <f>IF('Раздел 2'!R27&gt;='Раздел 2'!R28,0,1)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1127</v>
      </c>
      <c r="H52" s="72">
        <f>IF('Раздел 2'!S27&gt;='Раздел 2'!S28,0,1)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1128</v>
      </c>
      <c r="H53" s="72">
        <f>IF('Раздел 2'!T27&gt;='Раздел 2'!T28,0,1)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1129</v>
      </c>
      <c r="H54" s="72">
        <f>IF('Раздел 2'!U27&gt;='Раздел 2'!U28,0,1)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1130</v>
      </c>
      <c r="H55" s="72">
        <f>IF('Раздел 2'!V27&gt;='Раздел 2'!V28,0,1)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1131</v>
      </c>
      <c r="H56" s="72">
        <f>IF('Раздел 2'!W27&gt;='Раздел 2'!W28,0,1)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1132</v>
      </c>
      <c r="H57" s="72">
        <f>IF('Раздел 2'!X27&gt;='Раздел 2'!X28,0,1)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720</v>
      </c>
      <c r="H58" s="72">
        <f>IF('Раздел 2'!Y27&gt;='Раздел 2'!Y28,0,1)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721</v>
      </c>
      <c r="H59" s="72">
        <f>IF('Раздел 2'!Z27&gt;='Раздел 2'!Z28,0,1)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1231</v>
      </c>
      <c r="H60" s="72">
        <f>IF('Раздел 2'!AA27&gt;='Раздел 2'!AA28,0,1)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722</v>
      </c>
      <c r="H61" s="72">
        <f>IF('Раздел 2'!P27&gt;='Раздел 2'!P32,0,1)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723</v>
      </c>
      <c r="H62" s="72">
        <f>IF('Раздел 2'!Q27&gt;='Раздел 2'!Q32,0,1)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724</v>
      </c>
      <c r="H63" s="72">
        <f>IF('Раздел 2'!R27&gt;='Раздел 2'!R32,0,1)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725</v>
      </c>
      <c r="H64" s="72">
        <f>IF('Раздел 2'!S27&gt;='Раздел 2'!S32,0,1)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726</v>
      </c>
      <c r="H65" s="72">
        <f>IF('Раздел 2'!T27&gt;='Раздел 2'!T32,0,1)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727</v>
      </c>
      <c r="H66" s="72">
        <f>IF('Раздел 2'!U27&gt;='Раздел 2'!U32,0,1)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728</v>
      </c>
      <c r="H67" s="72">
        <f>IF('Раздел 2'!V27&gt;='Раздел 2'!V32,0,1)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729</v>
      </c>
      <c r="H68" s="72">
        <f>IF('Раздел 2'!W27&gt;='Раздел 2'!W32,0,1)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730</v>
      </c>
      <c r="H69" s="72">
        <f>IF('Раздел 2'!X27&gt;='Раздел 2'!X32,0,1)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731</v>
      </c>
      <c r="H70" s="72">
        <f>IF('Раздел 2'!Y27&gt;='Раздел 2'!Y32,0,1)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732</v>
      </c>
      <c r="H71" s="72">
        <f>IF('Раздел 2'!Z27&gt;='Раздел 2'!Z32,0,1)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1232</v>
      </c>
      <c r="H72" s="72">
        <f>IF('Раздел 2'!AA27&gt;='Раздел 2'!AA32,0,1)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388</v>
      </c>
      <c r="H73" s="72">
        <f>IF('Раздел 2'!P27&gt;='Раздел 2'!P35,0,1)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389</v>
      </c>
      <c r="H74" s="72">
        <f>IF('Раздел 2'!Q27&gt;='Раздел 2'!Q35,0,1)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390</v>
      </c>
      <c r="H75" s="72">
        <f>IF('Раздел 2'!R27&gt;='Раздел 2'!R35,0,1)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391</v>
      </c>
      <c r="H76" s="72">
        <f>IF('Раздел 2'!S27&gt;='Раздел 2'!S35,0,1)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338</v>
      </c>
      <c r="H77" s="72">
        <f>IF('Раздел 2'!T27&gt;='Раздел 2'!T35,0,1)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339</v>
      </c>
      <c r="H78" s="72">
        <f>IF('Раздел 2'!U27&gt;='Раздел 2'!U35,0,1)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340</v>
      </c>
      <c r="H79" s="72">
        <f>IF('Раздел 2'!V27&gt;='Раздел 2'!V35,0,1)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341</v>
      </c>
      <c r="H80" s="72">
        <f>IF('Раздел 2'!W27&gt;='Раздел 2'!W35,0,1)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342</v>
      </c>
      <c r="H81" s="72">
        <f>IF('Раздел 2'!X27&gt;='Раздел 2'!X35,0,1)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343</v>
      </c>
      <c r="H82" s="72">
        <f>IF('Раздел 2'!Y27&gt;='Раздел 2'!Y35,0,1)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344</v>
      </c>
      <c r="H83" s="72">
        <f>IF('Раздел 2'!Z27&gt;='Раздел 2'!Z35,0,1)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345</v>
      </c>
      <c r="H84" s="72">
        <f>IF('Раздел 2'!AA27&gt;='Раздел 2'!AA35,0,1)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347</v>
      </c>
      <c r="H85" s="72">
        <f>IF('Раздел 2'!P36&gt;='Раздел 2'!P37,0,1)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348</v>
      </c>
      <c r="H86" s="72">
        <f>IF('Раздел 2'!Q36&gt;='Раздел 2'!Q37,0,1)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349</v>
      </c>
      <c r="H87" s="72">
        <f>IF('Раздел 2'!R36&gt;='Раздел 2'!R37,0,1)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350</v>
      </c>
      <c r="H88" s="72">
        <f>IF('Раздел 2'!S36&gt;='Раздел 2'!S37,0,1)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351</v>
      </c>
      <c r="H89" s="72">
        <f>IF('Раздел 2'!T36&gt;='Раздел 2'!T37,0,1)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352</v>
      </c>
      <c r="H90" s="72">
        <f>IF('Раздел 2'!U36&gt;='Раздел 2'!U37,0,1)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353</v>
      </c>
      <c r="H91" s="72">
        <f>IF('Раздел 2'!V36&gt;='Раздел 2'!V37,0,1)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354</v>
      </c>
      <c r="H92" s="72">
        <f>IF('Раздел 2'!W36&gt;='Раздел 2'!W37,0,1)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355</v>
      </c>
      <c r="H93" s="72">
        <f>IF('Раздел 2'!X36&gt;='Раздел 2'!X37,0,1)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356</v>
      </c>
      <c r="H94" s="72">
        <f>IF('Раздел 2'!Y36&gt;='Раздел 2'!Y37,0,1)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357</v>
      </c>
      <c r="H95" s="72">
        <f>IF('Раздел 2'!Z36&gt;='Раздел 2'!Z37,0,1)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346</v>
      </c>
      <c r="H96" s="72">
        <f>IF('Раздел 2'!AA36&gt;='Раздел 2'!AA37,0,1)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358</v>
      </c>
      <c r="H97" s="72">
        <f>IF('Раздел 2'!P36&gt;='Раздел 2'!P38,0,1)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359</v>
      </c>
      <c r="H98" s="72">
        <f>IF('Раздел 2'!Q36&gt;='Раздел 2'!Q38,0,1)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360</v>
      </c>
      <c r="H99" s="72">
        <f>IF('Раздел 2'!R36&gt;='Раздел 2'!R38,0,1)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361</v>
      </c>
      <c r="H100" s="72">
        <f>IF('Раздел 2'!S36&gt;='Раздел 2'!S38,0,1)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362</v>
      </c>
      <c r="H101" s="72">
        <f>IF('Раздел 2'!T36&gt;='Раздел 2'!T38,0,1)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363</v>
      </c>
      <c r="H102" s="72">
        <f>IF('Раздел 2'!U36&gt;='Раздел 2'!U38,0,1)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364</v>
      </c>
      <c r="H103" s="72">
        <f>IF('Раздел 2'!V36&gt;='Раздел 2'!V38,0,1)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365</v>
      </c>
      <c r="H104" s="72">
        <f>IF('Раздел 2'!W36&gt;='Раздел 2'!W38,0,1)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366</v>
      </c>
      <c r="H105" s="72">
        <f>IF('Раздел 2'!X36&gt;='Раздел 2'!X38,0,1)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367</v>
      </c>
      <c r="H106" s="72">
        <f>IF('Раздел 2'!Y36&gt;='Раздел 2'!Y38,0,1)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368</v>
      </c>
      <c r="H107" s="72">
        <f>IF('Раздел 2'!Z36&gt;='Раздел 2'!Z38,0,1)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369</v>
      </c>
      <c r="H108" s="72">
        <f>IF('Раздел 2'!AA36&gt;='Раздел 2'!AA38,0,1)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370</v>
      </c>
      <c r="H109" s="72">
        <f>IF('Раздел 2'!P36&gt;='Раздел 2'!P39,0,1)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371</v>
      </c>
      <c r="H110" s="72">
        <f>IF('Раздел 2'!Q36&gt;='Раздел 2'!Q39,0,1)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372</v>
      </c>
      <c r="H111" s="72">
        <f>IF('Раздел 2'!R36&gt;='Раздел 2'!R39,0,1)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373</v>
      </c>
      <c r="H112" s="72">
        <f>IF('Раздел 2'!S36&gt;='Раздел 2'!S39,0,1)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374</v>
      </c>
      <c r="H113" s="72">
        <f>IF('Раздел 2'!T36&gt;='Раздел 2'!T39,0,1)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375</v>
      </c>
      <c r="H114" s="72">
        <f>IF('Раздел 2'!U36&gt;='Раздел 2'!U39,0,1)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376</v>
      </c>
      <c r="H115" s="72">
        <f>IF('Раздел 2'!V36&gt;='Раздел 2'!V39,0,1)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377</v>
      </c>
      <c r="H116" s="72">
        <f>IF('Раздел 2'!W36&gt;='Раздел 2'!W39,0,1)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378</v>
      </c>
      <c r="H117" s="72">
        <f>IF('Раздел 2'!X36&gt;='Раздел 2'!X39,0,1)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763</v>
      </c>
      <c r="H118" s="72">
        <f>IF('Раздел 2'!Y36&gt;='Раздел 2'!Y39,0,1)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764</v>
      </c>
      <c r="H119" s="72">
        <f>IF('Раздел 2'!Z36&gt;='Раздел 2'!Z39,0,1)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765</v>
      </c>
      <c r="H120" s="72">
        <f>IF('Раздел 2'!AA36&gt;='Раздел 2'!AA39,0,1)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766</v>
      </c>
      <c r="H121" s="72">
        <f>IF('Раздел 2'!P36&gt;='Раздел 2'!P41,0,1)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767</v>
      </c>
      <c r="H122" s="72">
        <f>IF('Раздел 2'!Q36&gt;='Раздел 2'!Q41,0,1)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768</v>
      </c>
      <c r="H123" s="72">
        <f>IF('Раздел 2'!R36&gt;='Раздел 2'!R41,0,1)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769</v>
      </c>
      <c r="H124" s="72">
        <f>IF('Раздел 2'!S36&gt;='Раздел 2'!S41,0,1)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770</v>
      </c>
      <c r="H125" s="72">
        <f>IF('Раздел 2'!T36&gt;='Раздел 2'!T41,0,1)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771</v>
      </c>
      <c r="H126" s="72">
        <f>IF('Раздел 2'!U36&gt;='Раздел 2'!U41,0,1)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772</v>
      </c>
      <c r="H127" s="72">
        <f>IF('Раздел 2'!V36&gt;='Раздел 2'!V41,0,1)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773</v>
      </c>
      <c r="H128" s="72">
        <f>IF('Раздел 2'!W36&gt;='Раздел 2'!W41,0,1)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774</v>
      </c>
      <c r="H129" s="72">
        <f>IF('Раздел 2'!X36&gt;='Раздел 2'!X41,0,1)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775</v>
      </c>
      <c r="H130" s="72">
        <f>IF('Раздел 2'!Y36&gt;='Раздел 2'!Y41,0,1)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776</v>
      </c>
      <c r="H131" s="72">
        <f>IF('Раздел 2'!Z36&gt;='Раздел 2'!Z41,0,1)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777</v>
      </c>
      <c r="H132" s="72">
        <f>IF('Раздел 2'!AA36&gt;='Раздел 2'!AA41,0,1)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778</v>
      </c>
      <c r="H133" s="72">
        <f>IF('Раздел 2'!P36&gt;='Раздел 2'!P42,0,1)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70</v>
      </c>
      <c r="H134" s="72">
        <f>IF('Раздел 2'!Q36&gt;='Раздел 2'!Q42,0,1)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71</v>
      </c>
      <c r="H135" s="72">
        <f>IF('Раздел 2'!R36&gt;='Раздел 2'!R42,0,1)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72</v>
      </c>
      <c r="H136" s="72">
        <f>IF('Раздел 2'!S36&gt;='Раздел 2'!S42,0,1)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73</v>
      </c>
      <c r="H137" s="72">
        <f>IF('Раздел 2'!T36&gt;='Раздел 2'!T42,0,1)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74</v>
      </c>
      <c r="H138" s="72">
        <f>IF('Раздел 2'!U36&gt;='Раздел 2'!U42,0,1)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75</v>
      </c>
      <c r="H139" s="72">
        <f>IF('Раздел 2'!V36&gt;='Раздел 2'!V42,0,1)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76</v>
      </c>
      <c r="H140" s="72">
        <f>IF('Раздел 2'!W36&gt;='Раздел 2'!W42,0,1)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77</v>
      </c>
      <c r="H141" s="72">
        <f>IF('Раздел 2'!X36&gt;='Раздел 2'!X42,0,1)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78</v>
      </c>
      <c r="H142" s="72">
        <f>IF('Раздел 2'!Y36&gt;='Раздел 2'!Y42,0,1)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79</v>
      </c>
      <c r="H143" s="72">
        <f>IF('Раздел 2'!Z36&gt;='Раздел 2'!Z42,0,1)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80</v>
      </c>
      <c r="H144" s="72">
        <f>IF('Раздел 2'!AA36&gt;='Раздел 2'!AA42,0,1)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81</v>
      </c>
      <c r="H145" s="72">
        <f>IF('Раздел 2'!P36&gt;='Раздел 2'!P45,0,1)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82</v>
      </c>
      <c r="H146" s="72">
        <f>IF('Раздел 2'!Q36&gt;='Раздел 2'!Q45,0,1)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83</v>
      </c>
      <c r="H147" s="72">
        <f>IF('Раздел 2'!R36&gt;='Раздел 2'!R45,0,1)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84</v>
      </c>
      <c r="H148" s="72">
        <f>IF('Раздел 2'!S36&gt;='Раздел 2'!S45,0,1)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85</v>
      </c>
      <c r="H149" s="72">
        <f>IF('Раздел 2'!T36&gt;='Раздел 2'!T45,0,1)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86</v>
      </c>
      <c r="H150" s="72">
        <f>IF('Раздел 2'!U36&gt;='Раздел 2'!U45,0,1)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87</v>
      </c>
      <c r="H151" s="72">
        <f>IF('Раздел 2'!V36&gt;='Раздел 2'!V45,0,1)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88</v>
      </c>
      <c r="H152" s="72">
        <f>IF('Раздел 2'!W36&gt;='Раздел 2'!W45,0,1)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89</v>
      </c>
      <c r="H153" s="72">
        <f>IF('Раздел 2'!X36&gt;='Раздел 2'!X45,0,1)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90</v>
      </c>
      <c r="H154" s="72">
        <f>IF('Раздел 2'!Y36&gt;='Раздел 2'!Y45,0,1)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91</v>
      </c>
      <c r="H155" s="72">
        <f>IF('Раздел 2'!Z36&gt;='Раздел 2'!Z45,0,1)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92</v>
      </c>
      <c r="H156" s="72">
        <f>IF('Раздел 2'!AA36&gt;='Раздел 2'!AA45,0,1)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93</v>
      </c>
      <c r="H157" s="72">
        <f>IF('Раздел 2'!P36&gt;='Раздел 2'!P57,0,1)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94</v>
      </c>
      <c r="H158" s="72">
        <f>IF('Раздел 2'!Q36&gt;='Раздел 2'!Q57,0,1)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95</v>
      </c>
      <c r="H159" s="72">
        <f>IF('Раздел 2'!R36&gt;='Раздел 2'!R57,0,1)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96</v>
      </c>
      <c r="H160" s="72">
        <f>IF('Раздел 2'!S36&gt;='Раздел 2'!S57,0,1)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97</v>
      </c>
      <c r="H161" s="72">
        <f>IF('Раздел 2'!T36&gt;='Раздел 2'!T57,0,1)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98</v>
      </c>
      <c r="H162" s="72">
        <f>IF('Раздел 2'!U36&gt;='Раздел 2'!U57,0,1)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99</v>
      </c>
      <c r="H163" s="72">
        <f>IF('Раздел 2'!V36&gt;='Раздел 2'!V57,0,1)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100</v>
      </c>
      <c r="H164" s="72">
        <f>IF('Раздел 2'!W36&gt;='Раздел 2'!W57,0,1)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101</v>
      </c>
      <c r="H165" s="72">
        <f>IF('Раздел 2'!X36&gt;='Раздел 2'!X57,0,1)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102</v>
      </c>
      <c r="H166" s="72">
        <f>IF('Раздел 2'!Y36&gt;='Раздел 2'!Y57,0,1)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103</v>
      </c>
      <c r="H167" s="72">
        <f>IF('Раздел 2'!Z36&gt;='Раздел 2'!Z57,0,1)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104</v>
      </c>
      <c r="H168" s="72">
        <f>IF('Раздел 2'!AA36&gt;='Раздел 2'!AA57,0,1)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105</v>
      </c>
      <c r="H169" s="72">
        <f>IF('Раздел 2'!P36&gt;='Раздел 2'!P58,0,1)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106</v>
      </c>
      <c r="H170" s="72">
        <f>IF('Раздел 2'!Q36&gt;='Раздел 2'!Q58,0,1)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107</v>
      </c>
      <c r="H171" s="72">
        <f>IF('Раздел 2'!R36&gt;='Раздел 2'!R58,0,1)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108</v>
      </c>
      <c r="H172" s="72">
        <f>IF('Раздел 2'!S36&gt;='Раздел 2'!S58,0,1)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109</v>
      </c>
      <c r="H173" s="72">
        <f>IF('Раздел 2'!T36&gt;='Раздел 2'!T58,0,1)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110</v>
      </c>
      <c r="H174" s="72">
        <f>IF('Раздел 2'!U36&gt;='Раздел 2'!U58,0,1)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111</v>
      </c>
      <c r="H175" s="72">
        <f>IF('Раздел 2'!V36&gt;='Раздел 2'!V58,0,1)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112</v>
      </c>
      <c r="H176" s="72">
        <f>IF('Раздел 2'!W36&gt;='Раздел 2'!W58,0,1)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113</v>
      </c>
      <c r="H177" s="72">
        <f>IF('Раздел 2'!X36&gt;='Раздел 2'!X58,0,1)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114</v>
      </c>
      <c r="H178" s="72">
        <f>IF('Раздел 2'!Y36&gt;='Раздел 2'!Y58,0,1)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115</v>
      </c>
      <c r="H179" s="72">
        <f>IF('Раздел 2'!Z36&gt;='Раздел 2'!Z58,0,1)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116</v>
      </c>
      <c r="H180" s="72">
        <f>IF('Раздел 2'!AA36&gt;='Раздел 2'!AA58,0,1)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117</v>
      </c>
      <c r="H181" s="72">
        <f>IF('Раздел 2'!P36=SUM('Раздел 2'!P37:P42,'Раздел 2'!P57:P58),0,1)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118</v>
      </c>
      <c r="H182" s="72">
        <f>IF('Раздел 2'!Q36=SUM('Раздел 2'!Q37:Q42,'Раздел 2'!Q57:Q58),0,1)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119</v>
      </c>
      <c r="H183" s="72">
        <f>IF('Раздел 2'!R36=SUM('Раздел 2'!R37:R42,'Раздел 2'!R57:R58),0,1)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120</v>
      </c>
      <c r="H184" s="72">
        <f>IF('Раздел 2'!S36=SUM('Раздел 2'!S37:S42,'Раздел 2'!S57:S58),0,1)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121</v>
      </c>
      <c r="H185" s="72">
        <f>IF('Раздел 2'!T36=SUM('Раздел 2'!T37:T42,'Раздел 2'!T57:T58),0,1)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122</v>
      </c>
      <c r="H186" s="72">
        <f>IF('Раздел 2'!U36=SUM('Раздел 2'!U37:U42,'Раздел 2'!U57:U58),0,1)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123</v>
      </c>
      <c r="H187" s="72">
        <f>IF('Раздел 2'!V36=SUM('Раздел 2'!V37:V42,'Раздел 2'!V57:V58),0,1)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124</v>
      </c>
      <c r="H188" s="72">
        <f>IF('Раздел 2'!W36=SUM('Раздел 2'!W37:W42,'Раздел 2'!W57:W58),0,1)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125</v>
      </c>
      <c r="H189" s="72">
        <f>IF('Раздел 2'!X36=SUM('Раздел 2'!X37:X42,'Раздел 2'!X57:X58),0,1)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126</v>
      </c>
      <c r="H190" s="72">
        <f>IF('Раздел 2'!Y36=SUM('Раздел 2'!Y37:Y42,'Раздел 2'!Y57:Y58),0,1)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127</v>
      </c>
      <c r="H191" s="72">
        <f>IF('Раздел 2'!Z36=SUM('Раздел 2'!Z37:Z42,'Раздел 2'!Z57:Z58),0,1)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128</v>
      </c>
      <c r="H192" s="72">
        <f>IF('Раздел 2'!AA36=SUM('Раздел 2'!AA37:AA42,'Раздел 2'!AA57:AA58),0,1)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129</v>
      </c>
      <c r="H193" s="72">
        <f>IF('Раздел 2'!P42&gt;='Раздел 2'!P43,0,1)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130</v>
      </c>
      <c r="H194" s="72">
        <f>IF('Раздел 2'!Q42&gt;='Раздел 2'!Q43,0,1)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131</v>
      </c>
      <c r="H195" s="72">
        <f>IF('Раздел 2'!R42&gt;='Раздел 2'!R43,0,1)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132</v>
      </c>
      <c r="H196" s="72">
        <f>IF('Раздел 2'!S42&gt;='Раздел 2'!S43,0,1)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133</v>
      </c>
      <c r="H197" s="72">
        <f>IF('Раздел 2'!T42&gt;='Раздел 2'!T43,0,1)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134</v>
      </c>
      <c r="H198" s="72">
        <f>IF('Раздел 2'!U42&gt;='Раздел 2'!U43,0,1)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135</v>
      </c>
      <c r="H199" s="72">
        <f>IF('Раздел 2'!V42&gt;='Раздел 2'!V43,0,1)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136</v>
      </c>
      <c r="H200" s="72">
        <f>IF('Раздел 2'!W42&gt;='Раздел 2'!W43,0,1)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137</v>
      </c>
      <c r="H201" s="72">
        <f>IF('Раздел 2'!X42&gt;='Раздел 2'!X43,0,1)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138</v>
      </c>
      <c r="H202" s="72">
        <f>IF('Раздел 2'!Y42&gt;='Раздел 2'!Y43,0,1)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139</v>
      </c>
      <c r="H203" s="72">
        <f>IF('Раздел 2'!Z42&gt;='Раздел 2'!Z43,0,1)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140</v>
      </c>
      <c r="H204" s="72">
        <f>IF('Раздел 2'!AA42&gt;='Раздел 2'!AA43,0,1)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141</v>
      </c>
      <c r="H205" s="72">
        <f>IF('Раздел 2'!P42&gt;='Раздел 2'!P44,0,1)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142</v>
      </c>
      <c r="H206" s="72">
        <f>IF('Раздел 2'!Q42&gt;='Раздел 2'!Q44,0,1)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143</v>
      </c>
      <c r="H207" s="72">
        <f>IF('Раздел 2'!R42&gt;='Раздел 2'!R44,0,1)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144</v>
      </c>
      <c r="H208" s="72">
        <f>IF('Раздел 2'!S42&gt;='Раздел 2'!S44,0,1)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145</v>
      </c>
      <c r="H209" s="72">
        <f>IF('Раздел 2'!T42&gt;='Раздел 2'!T44,0,1)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146</v>
      </c>
      <c r="H210" s="72">
        <f>IF('Раздел 2'!U42&gt;='Раздел 2'!U44,0,1)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147</v>
      </c>
      <c r="H211" s="72">
        <f>IF('Раздел 2'!V42&gt;='Раздел 2'!V44,0,1)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148</v>
      </c>
      <c r="H212" s="72">
        <f>IF('Раздел 2'!W42&gt;='Раздел 2'!W44,0,1)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149</v>
      </c>
      <c r="H213" s="72">
        <f>IF('Раздел 2'!X42&gt;='Раздел 2'!X44,0,1)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150</v>
      </c>
      <c r="H214" s="72">
        <f>IF('Раздел 2'!Y42&gt;='Раздел 2'!Y44,0,1)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151</v>
      </c>
      <c r="H215" s="72">
        <f>IF('Раздел 2'!Z42&gt;='Раздел 2'!Z44,0,1)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152</v>
      </c>
      <c r="H216" s="72">
        <f>IF('Раздел 2'!AA42&gt;='Раздел 2'!AA44,0,1)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927</v>
      </c>
      <c r="H217" s="72">
        <f>IF('Раздел 2'!P45&gt;='Раздел 2'!P53,0,1)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928</v>
      </c>
      <c r="H218" s="72">
        <f>IF('Раздел 2'!Q45&gt;='Раздел 2'!Q53,0,1)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929</v>
      </c>
      <c r="H219" s="72">
        <f>IF('Раздел 2'!R45&gt;='Раздел 2'!R53,0,1)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930</v>
      </c>
      <c r="H220" s="72">
        <f>IF('Раздел 2'!S45&gt;='Раздел 2'!S53,0,1)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931</v>
      </c>
      <c r="H221" s="72">
        <f>IF('Раздел 2'!T45&gt;='Раздел 2'!T53,0,1)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932</v>
      </c>
      <c r="H222" s="72">
        <f>IF('Раздел 2'!U45&gt;='Раздел 2'!U53,0,1)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933</v>
      </c>
      <c r="H223" s="72">
        <f>IF('Раздел 2'!V45&gt;='Раздел 2'!V53,0,1)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934</v>
      </c>
      <c r="H224" s="72">
        <f>IF('Раздел 2'!W45&gt;='Раздел 2'!W53,0,1)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935</v>
      </c>
      <c r="H225" s="72">
        <f>IF('Раздел 2'!X45&gt;='Раздел 2'!X53,0,1)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936</v>
      </c>
      <c r="H226" s="72">
        <f>IF('Раздел 2'!Y45&gt;='Раздел 2'!Y53,0,1)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937</v>
      </c>
      <c r="H227" s="72">
        <f>IF('Раздел 2'!Z45&gt;='Раздел 2'!Z53,0,1)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203</v>
      </c>
      <c r="H228" s="72">
        <f>IF('Раздел 2'!AA45&gt;='Раздел 2'!AA53,0,1)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938</v>
      </c>
      <c r="H229" s="72">
        <f>IF('Раздел 2'!P60&gt;='Раздел 2'!P62,0,1)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939</v>
      </c>
      <c r="H230" s="72">
        <f>IF('Раздел 2'!Q60&gt;='Раздел 2'!Q62,0,1)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940</v>
      </c>
      <c r="H231" s="72">
        <f>IF('Раздел 2'!R60&gt;='Раздел 2'!R62,0,1)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941</v>
      </c>
      <c r="H232" s="72">
        <f>IF('Раздел 2'!S60&gt;='Раздел 2'!S62,0,1)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942</v>
      </c>
      <c r="H233" s="72">
        <f>IF('Раздел 2'!T60&gt;='Раздел 2'!T62,0,1)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943</v>
      </c>
      <c r="H234" s="72">
        <f>IF('Раздел 2'!U60&gt;='Раздел 2'!U62,0,1)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944</v>
      </c>
      <c r="H235" s="72">
        <f>IF('Раздел 2'!V60&gt;='Раздел 2'!V62,0,1)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945</v>
      </c>
      <c r="H236" s="72">
        <f>IF('Раздел 2'!W60&gt;='Раздел 2'!W62,0,1)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946</v>
      </c>
      <c r="H237" s="72">
        <f>IF('Раздел 2'!X60&gt;='Раздел 2'!X62,0,1)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947</v>
      </c>
      <c r="H238" s="72">
        <f>IF('Раздел 2'!Y60&gt;='Раздел 2'!Y62,0,1)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948</v>
      </c>
      <c r="H239" s="72">
        <f>IF('Раздел 2'!Z60&gt;='Раздел 2'!Z62,0,1)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949</v>
      </c>
      <c r="H240" s="72">
        <f>IF('Раздел 2'!AA60&gt;='Раздел 2'!AA62,0,1)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950</v>
      </c>
      <c r="H241" s="72">
        <f>IF('Раздел 2'!P45&gt;='Раздел 2'!P46,0,1)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951</v>
      </c>
      <c r="H242" s="72">
        <f>IF('Раздел 2'!Q45&gt;='Раздел 2'!Q46,0,1)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952</v>
      </c>
      <c r="H243" s="72">
        <f>IF('Раздел 2'!R45&gt;='Раздел 2'!R46,0,1)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953</v>
      </c>
      <c r="H244" s="72">
        <f>IF('Раздел 2'!S45&gt;='Раздел 2'!S46,0,1)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954</v>
      </c>
      <c r="H245" s="72">
        <f>IF('Раздел 2'!T45&gt;='Раздел 2'!T46,0,1)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955</v>
      </c>
      <c r="H246" s="72">
        <f>IF('Раздел 2'!U45&gt;='Раздел 2'!U46,0,1)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956</v>
      </c>
      <c r="H247" s="72">
        <f>IF('Раздел 2'!V45&gt;='Раздел 2'!V46,0,1)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957</v>
      </c>
      <c r="H248" s="72">
        <f>IF('Раздел 2'!W45&gt;='Раздел 2'!W46,0,1)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958</v>
      </c>
      <c r="H249" s="72">
        <f>IF('Раздел 2'!X45&gt;='Раздел 2'!X46,0,1)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959</v>
      </c>
      <c r="H250" s="72">
        <f>IF('Раздел 2'!Y45&gt;='Раздел 2'!Y46,0,1)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960</v>
      </c>
      <c r="H251" s="72">
        <f>IF('Раздел 2'!Z45&gt;='Раздел 2'!Z46,0,1)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500</v>
      </c>
      <c r="H252" s="72">
        <f>IF('Раздел 2'!AA45&gt;='Раздел 2'!AA46,0,1)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153</v>
      </c>
      <c r="H253" s="72">
        <f>IF('Раздел 2'!P45&gt;='Раздел 2'!P48,0,1)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154</v>
      </c>
      <c r="H254" s="72">
        <f>IF('Раздел 2'!Q45&gt;='Раздел 2'!Q48,0,1)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48</v>
      </c>
      <c r="H255" s="72">
        <f>IF('Раздел 2'!R45&gt;='Раздел 2'!R48,0,1)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49</v>
      </c>
      <c r="H256" s="72">
        <f>IF('Раздел 2'!S45&gt;='Раздел 2'!S48,0,1)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50</v>
      </c>
      <c r="H257" s="72">
        <f>IF('Раздел 2'!T45&gt;='Раздел 2'!T48,0,1)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51</v>
      </c>
      <c r="H258" s="72">
        <f>IF('Раздел 2'!U45&gt;='Раздел 2'!U48,0,1)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52</v>
      </c>
      <c r="H259" s="72">
        <f>IF('Раздел 2'!V45&gt;='Раздел 2'!V48,0,1)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53</v>
      </c>
      <c r="H260" s="72">
        <f>IF('Раздел 2'!W45&gt;='Раздел 2'!W48,0,1)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54</v>
      </c>
      <c r="H261" s="72">
        <f>IF('Раздел 2'!X45&gt;='Раздел 2'!X48,0,1)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200</v>
      </c>
      <c r="H262" s="72">
        <f>IF('Раздел 2'!Y45&gt;='Раздел 2'!Y48,0,1)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201</v>
      </c>
      <c r="H263" s="72">
        <f>IF('Раздел 2'!Z45&gt;='Раздел 2'!Z48,0,1)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202</v>
      </c>
      <c r="H264" s="72">
        <f>IF('Раздел 2'!AA45&gt;='Раздел 2'!AA48,0,1)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502</v>
      </c>
      <c r="H265" s="72">
        <f>IF('Раздел 2'!P45&gt;='Раздел 2'!P50,0,1)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503</v>
      </c>
      <c r="H266" s="72">
        <f>IF('Раздел 2'!Q45&gt;='Раздел 2'!Q50,0,1)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504</v>
      </c>
      <c r="H267" s="72">
        <f>IF('Раздел 2'!R45&gt;='Раздел 2'!R50,0,1)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505</v>
      </c>
      <c r="H268" s="72">
        <f>IF('Раздел 2'!S45&gt;='Раздел 2'!S50,0,1)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506</v>
      </c>
      <c r="H269" s="72">
        <f>IF('Раздел 2'!T45&gt;='Раздел 2'!T50,0,1)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507</v>
      </c>
      <c r="H270" s="72">
        <f>IF('Раздел 2'!U45&gt;='Раздел 2'!U50,0,1)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508</v>
      </c>
      <c r="H271" s="72">
        <f>IF('Раздел 2'!V45&gt;='Раздел 2'!V50,0,1)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509</v>
      </c>
      <c r="H272" s="72">
        <f>IF('Раздел 2'!W45&gt;='Раздел 2'!W50,0,1)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510</v>
      </c>
      <c r="H273" s="72">
        <f>IF('Раздел 2'!X45&gt;='Раздел 2'!X50,0,1)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511</v>
      </c>
      <c r="H274" s="72">
        <f>IF('Раздел 2'!Y45&gt;='Раздел 2'!Y50,0,1)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512</v>
      </c>
      <c r="H275" s="72">
        <f>IF('Раздел 2'!Z45&gt;='Раздел 2'!Z50,0,1)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501</v>
      </c>
      <c r="H276" s="72">
        <f>IF('Раздел 2'!AA45&gt;='Раздел 2'!AA50,0,1)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514</v>
      </c>
      <c r="H277" s="72">
        <f>IF('Раздел 2'!P60&gt;='Раздел 2'!P61,0,1)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515</v>
      </c>
      <c r="H278" s="72">
        <f>IF('Раздел 2'!Q60&gt;='Раздел 2'!Q61,0,1)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516</v>
      </c>
      <c r="H279" s="72">
        <f>IF('Раздел 2'!R60&gt;='Раздел 2'!R61,0,1)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517</v>
      </c>
      <c r="H280" s="72">
        <f>IF('Раздел 2'!S60&gt;='Раздел 2'!S61,0,1)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518</v>
      </c>
      <c r="H281" s="72">
        <f>IF('Раздел 2'!T60&gt;='Раздел 2'!T61,0,1)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519</v>
      </c>
      <c r="H282" s="72">
        <f>IF('Раздел 2'!U60&gt;='Раздел 2'!U61,0,1)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520</v>
      </c>
      <c r="H283" s="72">
        <f>IF('Раздел 2'!V60&gt;='Раздел 2'!V61,0,1)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521</v>
      </c>
      <c r="H284" s="72">
        <f>IF('Раздел 2'!W60&gt;='Раздел 2'!W61,0,1)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522</v>
      </c>
      <c r="H285" s="72">
        <f>IF('Раздел 2'!X60&gt;='Раздел 2'!X61,0,1)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523</v>
      </c>
      <c r="H286" s="72">
        <f>IF('Раздел 2'!Y60&gt;='Раздел 2'!Y61,0,1)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524</v>
      </c>
      <c r="H287" s="72">
        <f>IF('Раздел 2'!Z60&gt;='Раздел 2'!Z61,0,1)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513</v>
      </c>
      <c r="H288" s="72">
        <f>IF('Раздел 2'!AA60&gt;='Раздел 2'!AA61,0,1)</f>
        <v>0</v>
      </c>
    </row>
    <row r="289" spans="1:8" s="72" customFormat="1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525</v>
      </c>
      <c r="H289" s="72">
        <f>IF('Раздел 2'!P60='Раздел 2'!P21-'Раздел 2'!P22+'Раздел 2'!P23+'Раздел 2'!P27-'Раздел 2'!P28+'Раздел 2'!P29-'Раздел 2'!P36,0,1)</f>
        <v>0</v>
      </c>
    </row>
    <row r="290" spans="1:8" s="72" customFormat="1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526</v>
      </c>
      <c r="H290" s="72">
        <f>IF('Раздел 2'!Q60='Раздел 2'!Q21-'Раздел 2'!Q22+'Раздел 2'!Q23+'Раздел 2'!Q27-'Раздел 2'!Q28+'Раздел 2'!Q29-'Раздел 2'!Q36,0,1)</f>
        <v>1</v>
      </c>
    </row>
    <row r="291" spans="1:8" s="72" customFormat="1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527</v>
      </c>
      <c r="H291" s="72">
        <f>IF('Раздел 2'!R60='Раздел 2'!R21-'Раздел 2'!R22+'Раздел 2'!R23+'Раздел 2'!R27-'Раздел 2'!R28+'Раздел 2'!R29-'Раздел 2'!R36,0,1)</f>
        <v>0</v>
      </c>
    </row>
    <row r="292" spans="1:8" s="72" customFormat="1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528</v>
      </c>
      <c r="H292" s="72">
        <f>IF('Раздел 2'!T60='Раздел 2'!T21-'Раздел 2'!T22+'Раздел 2'!T23+'Раздел 2'!T27-'Раздел 2'!T28+'Раздел 2'!T29-'Раздел 2'!T36,0,1)</f>
        <v>0</v>
      </c>
    </row>
    <row r="293" spans="1:8" s="72" customFormat="1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529</v>
      </c>
      <c r="H293" s="72">
        <f>IF('Раздел 2'!U60='Раздел 2'!U21-'Раздел 2'!U22+'Раздел 2'!U23+'Раздел 2'!U27-'Раздел 2'!U28+'Раздел 2'!U29-'Раздел 2'!U36,0,1)</f>
        <v>0</v>
      </c>
    </row>
    <row r="294" spans="1:8" s="72" customFormat="1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530</v>
      </c>
      <c r="H294" s="72">
        <f>IF('Раздел 2'!V60='Раздел 2'!V21-'Раздел 2'!V22+'Раздел 2'!V23+'Раздел 2'!V27-'Раздел 2'!V28+'Раздел 2'!V29-'Раздел 2'!V36,0,1)</f>
        <v>0</v>
      </c>
    </row>
    <row r="295" spans="1:8" s="72" customFormat="1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531</v>
      </c>
      <c r="H295" s="72">
        <f>IF('Раздел 2'!W60='Раздел 2'!W21-'Раздел 2'!W22+'Раздел 2'!W23+'Раздел 2'!W27-'Раздел 2'!W28+'Раздел 2'!W29-'Раздел 2'!W36,0,1)</f>
        <v>0</v>
      </c>
    </row>
    <row r="296" spans="1:8" s="72" customFormat="1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532</v>
      </c>
      <c r="H296" s="72">
        <f>IF('Раздел 2'!X60='Раздел 2'!X21-'Раздел 2'!X22+'Раздел 2'!X23+'Раздел 2'!X27-'Раздел 2'!X28+'Раздел 2'!X29-'Раздел 2'!X36,0,1)</f>
        <v>0</v>
      </c>
    </row>
    <row r="297" spans="1:8" s="72" customFormat="1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533</v>
      </c>
      <c r="H297" s="72">
        <f>IF('Раздел 2'!Y60='Раздел 2'!Y21-'Раздел 2'!Y22+'Раздел 2'!Y23+'Раздел 2'!Y27-'Раздел 2'!Y28+'Раздел 2'!Y29-'Раздел 2'!Y36,0,1)</f>
        <v>0</v>
      </c>
    </row>
    <row r="298" spans="1:8" s="72" customFormat="1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534</v>
      </c>
      <c r="H298" s="72">
        <f>IF('Раздел 2'!Z60='Раздел 2'!Z21-'Раздел 2'!Z22+'Раздел 2'!Z23+'Раздел 2'!Z27-'Раздел 2'!Z28+'Раздел 2'!Z29-'Раздел 2'!Z36,0,1)</f>
        <v>0</v>
      </c>
    </row>
    <row r="299" spans="1:8" s="72" customFormat="1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535</v>
      </c>
      <c r="H299" s="72">
        <f>IF('Раздел 2'!S60='Раздел 2'!S21-'Раздел 2'!S22+'Раздел 2'!S23+'Раздел 2'!S26+'Раздел 2'!S27-'Раздел 2'!S28+'Раздел 2'!S29-'Раздел 2'!S36-'Раздел 2'!S59,0,1)</f>
        <v>0</v>
      </c>
    </row>
    <row r="300" spans="1:8" s="72" customFormat="1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536</v>
      </c>
      <c r="H300" s="72">
        <f>IF('Раздел 2'!AA60='Раздел 2'!AA21-'Раздел 2'!AA22+'Раздел 2'!AA23+'Раздел 2'!AA26+'Раздел 2'!AA27-'Раздел 2'!AA28+'Раздел 2'!AA29-'Раздел 2'!AA36-'Раздел 2'!AA59,0,1)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745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213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214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216</v>
      </c>
      <c r="H304" s="72">
        <f>IF('Раздел 2'!P27&gt;='Раздел 2'!Q27,0,1)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217</v>
      </c>
      <c r="H305" s="72">
        <f>IF('Раздел 2'!P28&gt;='Раздел 2'!Q28,0,1)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218</v>
      </c>
      <c r="H306" s="72">
        <f>IF('Раздел 2'!P29&gt;='Раздел 2'!Q29,0,1)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219</v>
      </c>
      <c r="H307" s="72">
        <f>IF('Раздел 2'!P32&gt;='Раздел 2'!Q32,0,1)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220</v>
      </c>
      <c r="H308" s="72">
        <f>IF('Раздел 2'!P33&gt;='Раздел 2'!Q33,0,1)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221</v>
      </c>
      <c r="H309" s="72">
        <f>IF('Раздел 2'!P34&gt;='Раздел 2'!Q34,0,1)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222</v>
      </c>
      <c r="H310" s="72">
        <f>IF('Раздел 2'!P35&gt;='Раздел 2'!Q35,0,1)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223</v>
      </c>
      <c r="H311" s="72">
        <f>IF('Раздел 2'!P36&gt;='Раздел 2'!Q36,0,1)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224</v>
      </c>
      <c r="H312" s="72">
        <f>IF('Раздел 2'!P37&gt;='Раздел 2'!Q37,0,1)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225</v>
      </c>
      <c r="H313" s="72">
        <f>IF('Раздел 2'!P38&gt;='Раздел 2'!Q38,0,1)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226</v>
      </c>
      <c r="H314" s="72">
        <f>IF('Раздел 2'!P39&gt;='Раздел 2'!Q39,0,1)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227</v>
      </c>
      <c r="H315" s="72">
        <f>IF('Раздел 2'!P41&gt;='Раздел 2'!Q41,0,1)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228</v>
      </c>
      <c r="H316" s="72">
        <f>IF('Раздел 2'!P42&gt;='Раздел 2'!Q42,0,1)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229</v>
      </c>
      <c r="H317" s="72">
        <f>IF('Раздел 2'!P43&gt;='Раздел 2'!Q43,0,1)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230</v>
      </c>
      <c r="H318" s="72">
        <f>IF('Раздел 2'!P44&gt;='Раздел 2'!Q44,0,1)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231</v>
      </c>
      <c r="H319" s="72">
        <f>IF('Раздел 2'!P45&gt;='Раздел 2'!Q45,0,1)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232</v>
      </c>
      <c r="H320" s="72">
        <f>IF('Раздел 2'!P46&gt;='Раздел 2'!Q46,0,1)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233</v>
      </c>
      <c r="H321" s="72">
        <f>IF('Раздел 2'!P48&gt;='Раздел 2'!Q48,0,1)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564</v>
      </c>
      <c r="H322" s="72">
        <f>IF('Раздел 2'!P50&gt;='Раздел 2'!Q50,0,1)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565</v>
      </c>
      <c r="H323" s="72">
        <f>IF('Раздел 2'!P53&gt;='Раздел 2'!Q53,0,1)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566</v>
      </c>
      <c r="H324" s="72">
        <f>IF('Раздел 2'!P57&gt;='Раздел 2'!Q57,0,1)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567</v>
      </c>
      <c r="H325" s="72">
        <f>IF('Раздел 2'!P58&gt;='Раздел 2'!Q58,0,1)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569</v>
      </c>
      <c r="H326" s="72">
        <f>IF('Раздел 2'!P60&gt;='Раздел 2'!Q60,0,1)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570</v>
      </c>
      <c r="H327" s="72">
        <f>IF('Раздел 2'!P61&gt;='Раздел 2'!Q61,0,1)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571</v>
      </c>
      <c r="H328" s="72">
        <f>IF('Раздел 2'!P62&gt;='Раздел 2'!Q62,0,1)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234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235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236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238</v>
      </c>
      <c r="H332" s="72">
        <f>IF('Раздел 2'!P27&gt;='Раздел 2'!R27,0,1)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239</v>
      </c>
      <c r="H333" s="72">
        <f>IF('Раздел 2'!P28&gt;='Раздел 2'!R28,0,1)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648</v>
      </c>
      <c r="H334" s="72">
        <f>IF('Раздел 2'!P29&gt;='Раздел 2'!R29,0,1)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649</v>
      </c>
      <c r="H335" s="72">
        <f>IF('Раздел 2'!P32&gt;='Раздел 2'!R32,0,1)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650</v>
      </c>
      <c r="H336" s="72">
        <f>IF('Раздел 2'!P33&gt;='Раздел 2'!R33,0,1)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651</v>
      </c>
      <c r="H337" s="72">
        <f>IF('Раздел 2'!P34&gt;='Раздел 2'!R34,0,1)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652</v>
      </c>
      <c r="H338" s="72">
        <f>IF('Раздел 2'!P35&gt;='Раздел 2'!R35,0,1)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653</v>
      </c>
      <c r="H339" s="72">
        <f>IF('Раздел 2'!P36&gt;='Раздел 2'!R36,0,1)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654</v>
      </c>
      <c r="H340" s="72">
        <f>IF('Раздел 2'!P37&gt;='Раздел 2'!R37,0,1)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655</v>
      </c>
      <c r="H341" s="72">
        <f>IF('Раздел 2'!P38&gt;='Раздел 2'!R38,0,1)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656</v>
      </c>
      <c r="H342" s="72">
        <f>IF('Раздел 2'!P39&gt;='Раздел 2'!R39,0,1)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657</v>
      </c>
      <c r="H343" s="72">
        <f>IF('Раздел 2'!P41&gt;='Раздел 2'!R41,0,1)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658</v>
      </c>
      <c r="H344" s="72">
        <f>IF('Раздел 2'!P42&gt;='Раздел 2'!R42,0,1)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659</v>
      </c>
      <c r="H345" s="72">
        <f>IF('Раздел 2'!P43&gt;='Раздел 2'!R43,0,1)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660</v>
      </c>
      <c r="H346" s="72">
        <f>IF('Раздел 2'!P44&gt;='Раздел 2'!R44,0,1)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661</v>
      </c>
      <c r="H347" s="72">
        <f>IF('Раздел 2'!P45&gt;='Раздел 2'!R45,0,1)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662</v>
      </c>
      <c r="H348" s="72">
        <f>IF('Раздел 2'!P46&gt;='Раздел 2'!R46,0,1)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663</v>
      </c>
      <c r="H349" s="72">
        <f>IF('Раздел 2'!P48&gt;='Раздел 2'!R48,0,1)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575</v>
      </c>
      <c r="H350" s="72">
        <f>IF('Раздел 2'!P50&gt;='Раздел 2'!R50,0,1)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576</v>
      </c>
      <c r="H351" s="72">
        <f>IF('Раздел 2'!P53&gt;='Раздел 2'!R53,0,1)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577</v>
      </c>
      <c r="H352" s="72">
        <f>IF('Раздел 2'!P57&gt;='Раздел 2'!R57,0,1)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578</v>
      </c>
      <c r="H353" s="72">
        <f>IF('Раздел 2'!P58&gt;='Раздел 2'!R58,0,1)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580</v>
      </c>
      <c r="H354" s="72">
        <f>IF('Раздел 2'!P60&gt;='Раздел 2'!R60,0,1)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581</v>
      </c>
      <c r="H355" s="72">
        <f>IF('Раздел 2'!P61&gt;='Раздел 2'!R61,0,1)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582</v>
      </c>
      <c r="H356" s="72">
        <f>IF('Раздел 2'!P62&gt;='Раздел 2'!R62,0,1)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966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967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968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969</v>
      </c>
      <c r="H360" s="72">
        <f>IF('Раздел 2'!P27&gt;='Раздел 2'!S27,0,1)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970</v>
      </c>
      <c r="H361" s="72">
        <f>IF('Раздел 2'!P28&gt;='Раздел 2'!S28,0,1)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971</v>
      </c>
      <c r="H362" s="72">
        <f>IF('Раздел 2'!P29&gt;='Раздел 2'!S29,0,1)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972</v>
      </c>
      <c r="H363" s="72">
        <f>IF('Раздел 2'!P32&gt;='Раздел 2'!S32,0,1)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973</v>
      </c>
      <c r="H364" s="72">
        <f>IF('Раздел 2'!P33&gt;='Раздел 2'!S33,0,1)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974</v>
      </c>
      <c r="H365" s="72">
        <f>IF('Раздел 2'!P34&gt;='Раздел 2'!S34,0,1)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975</v>
      </c>
      <c r="H366" s="72">
        <f>IF('Раздел 2'!P35&gt;='Раздел 2'!S35,0,1)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976</v>
      </c>
      <c r="H367" s="72">
        <f>IF('Раздел 2'!P36&gt;='Раздел 2'!S36,0,1)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977</v>
      </c>
      <c r="H368" s="72">
        <f>IF('Раздел 2'!P37&gt;='Раздел 2'!S37,0,1)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978</v>
      </c>
      <c r="H369" s="72">
        <f>IF('Раздел 2'!P38&gt;='Раздел 2'!S38,0,1)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979</v>
      </c>
      <c r="H370" s="72">
        <f>IF('Раздел 2'!P39&gt;='Раздел 2'!S39,0,1)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980</v>
      </c>
      <c r="H371" s="72">
        <f>IF('Раздел 2'!P41&gt;='Раздел 2'!S41,0,1)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981</v>
      </c>
      <c r="H372" s="72">
        <f>IF('Раздел 2'!P42&gt;='Раздел 2'!S42,0,1)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982</v>
      </c>
      <c r="H373" s="72">
        <f>IF('Раздел 2'!P43&gt;='Раздел 2'!S43,0,1)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983</v>
      </c>
      <c r="H374" s="72">
        <f>IF('Раздел 2'!P44&gt;='Раздел 2'!S44,0,1)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984</v>
      </c>
      <c r="H375" s="72">
        <f>IF('Раздел 2'!P45&gt;='Раздел 2'!S45,0,1)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985</v>
      </c>
      <c r="H376" s="72">
        <f>IF('Раздел 2'!P46&gt;='Раздел 2'!S46,0,1)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986</v>
      </c>
      <c r="H377" s="72">
        <f>IF('Раздел 2'!P48&gt;='Раздел 2'!S48,0,1)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36</v>
      </c>
      <c r="H378" s="72">
        <f>IF('Раздел 2'!P50&gt;='Раздел 2'!S50,0,1)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1204</v>
      </c>
      <c r="H379" s="72">
        <f>IF('Раздел 2'!P53&gt;='Раздел 2'!S53,0,1)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1</v>
      </c>
      <c r="H380" s="72">
        <f>IF('Раздел 2'!P57&gt;='Раздел 2'!S57,0,1)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37</v>
      </c>
      <c r="H381" s="72">
        <f>IF('Раздел 2'!P58&gt;='Раздел 2'!S58,0,1)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38</v>
      </c>
      <c r="H382" s="72">
        <f>IF('Раздел 2'!P60&gt;='Раздел 2'!S60,0,1)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542</v>
      </c>
      <c r="H383" s="72">
        <f>IF('Раздел 2'!P61&gt;='Раздел 2'!S61,0,1)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537</v>
      </c>
      <c r="H384" s="72">
        <f>IF('Раздел 2'!P62&gt;='Раздел 2'!S62,0,1)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474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475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476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477</v>
      </c>
      <c r="H388" s="72">
        <f>IF('Раздел 2'!P27&gt;='Раздел 2'!T27,0,1)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478</v>
      </c>
      <c r="H389" s="72">
        <f>IF('Раздел 2'!P28&gt;='Раздел 2'!T28,0,1)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479</v>
      </c>
      <c r="H390" s="72">
        <f>IF('Раздел 2'!P29&gt;='Раздел 2'!T29,0,1)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480</v>
      </c>
      <c r="H391" s="72">
        <f>IF('Раздел 2'!P32&gt;='Раздел 2'!T32,0,1)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481</v>
      </c>
      <c r="H392" s="72">
        <f>IF('Раздел 2'!P33&gt;='Раздел 2'!T33,0,1)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482</v>
      </c>
      <c r="H393" s="72">
        <f>IF('Раздел 2'!P34&gt;='Раздел 2'!T34,0,1)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483</v>
      </c>
      <c r="H394" s="72">
        <f>IF('Раздел 2'!P35&gt;='Раздел 2'!T35,0,1)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484</v>
      </c>
      <c r="H395" s="72">
        <f>IF('Раздел 2'!P36&gt;='Раздел 2'!T36,0,1)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485</v>
      </c>
      <c r="H396" s="72">
        <f>IF('Раздел 2'!P37&gt;='Раздел 2'!T37,0,1)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486</v>
      </c>
      <c r="H397" s="72">
        <f>IF('Раздел 2'!P38&gt;='Раздел 2'!T38,0,1)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487</v>
      </c>
      <c r="H398" s="72">
        <f>IF('Раздел 2'!P39&gt;='Раздел 2'!T39,0,1)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488</v>
      </c>
      <c r="H399" s="72">
        <f>IF('Раздел 2'!P41&gt;='Раздел 2'!T41,0,1)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489</v>
      </c>
      <c r="H400" s="72">
        <f>IF('Раздел 2'!P42&gt;='Раздел 2'!T42,0,1)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490</v>
      </c>
      <c r="H401" s="72">
        <f>IF('Раздел 2'!P43&gt;='Раздел 2'!T43,0,1)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1276</v>
      </c>
      <c r="H402" s="72">
        <f>IF('Раздел 2'!P44&gt;='Раздел 2'!T44,0,1)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1277</v>
      </c>
      <c r="H403" s="72">
        <f>IF('Раздел 2'!P45&gt;='Раздел 2'!T45,0,1)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1278</v>
      </c>
      <c r="H404" s="72">
        <f>IF('Раздел 2'!P46&gt;='Раздел 2'!T46,0,1)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1279</v>
      </c>
      <c r="H405" s="72">
        <f>IF('Раздел 2'!P48&gt;='Раздел 2'!T48,0,1)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39</v>
      </c>
      <c r="H406" s="72">
        <f>IF('Раздел 2'!P50&gt;='Раздел 2'!T50,0,1)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2</v>
      </c>
      <c r="H407" s="72">
        <f>IF('Раздел 2'!P53&gt;='Раздел 2'!T53,0,1)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3</v>
      </c>
      <c r="H408" s="72">
        <f>IF('Раздел 2'!P57&gt;='Раздел 2'!T57,0,1)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40</v>
      </c>
      <c r="H409" s="72">
        <f>IF('Раздел 2'!P58&gt;='Раздел 2'!T58,0,1)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41</v>
      </c>
      <c r="H410" s="72">
        <f>IF('Раздел 2'!P60&gt;='Раздел 2'!T60,0,1)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1315</v>
      </c>
      <c r="H411" s="72">
        <f>IF('Раздел 2'!P61&gt;='Раздел 2'!T61,0,1)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538</v>
      </c>
      <c r="H412" s="72">
        <f>IF('Раздел 2'!P62&gt;='Раздел 2'!T62,0,1)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1047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1048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1049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1020</v>
      </c>
      <c r="H416" s="72">
        <f>IF('Раздел 2'!P27&gt;='Раздел 2'!U27,0,1)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1021</v>
      </c>
      <c r="H417" s="72">
        <f>IF('Раздел 2'!P28&gt;='Раздел 2'!U28,0,1)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1022</v>
      </c>
      <c r="H418" s="72">
        <f>IF('Раздел 2'!P29&gt;='Раздел 2'!U29,0,1)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1023</v>
      </c>
      <c r="H419" s="72">
        <f>IF('Раздел 2'!P32&gt;='Раздел 2'!U32,0,1)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1024</v>
      </c>
      <c r="H420" s="72">
        <f>IF('Раздел 2'!P33&gt;='Раздел 2'!U33,0,1)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1025</v>
      </c>
      <c r="H421" s="72">
        <f>IF('Раздел 2'!P34&gt;='Раздел 2'!U34,0,1)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1026</v>
      </c>
      <c r="H422" s="72">
        <f>IF('Раздел 2'!P35&gt;='Раздел 2'!U35,0,1)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1027</v>
      </c>
      <c r="H423" s="72">
        <f>IF('Раздел 2'!P36&gt;='Раздел 2'!U36,0,1)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1028</v>
      </c>
      <c r="H424" s="72">
        <f>IF('Раздел 2'!P37&gt;='Раздел 2'!U37,0,1)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1029</v>
      </c>
      <c r="H425" s="72">
        <f>IF('Раздел 2'!P38&gt;='Раздел 2'!U38,0,1)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1030</v>
      </c>
      <c r="H426" s="72">
        <f>IF('Раздел 2'!P39&gt;='Раздел 2'!U39,0,1)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1031</v>
      </c>
      <c r="H427" s="72">
        <f>IF('Раздел 2'!P41&gt;='Раздел 2'!U41,0,1)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1032</v>
      </c>
      <c r="H428" s="72">
        <f>IF('Раздел 2'!P42&gt;='Раздел 2'!U42,0,1)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1340</v>
      </c>
      <c r="H429" s="72">
        <f>IF('Раздел 2'!P43&gt;='Раздел 2'!U43,0,1)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1341</v>
      </c>
      <c r="H430" s="72">
        <f>IF('Раздел 2'!P44&gt;='Раздел 2'!U44,0,1)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1342</v>
      </c>
      <c r="H431" s="72">
        <f>IF('Раздел 2'!P45&gt;='Раздел 2'!U45,0,1)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1343</v>
      </c>
      <c r="H432" s="72">
        <f>IF('Раздел 2'!P46&gt;='Раздел 2'!U46,0,1)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1344</v>
      </c>
      <c r="H433" s="72">
        <f>IF('Раздел 2'!P48&gt;='Раздел 2'!U48,0,1)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1345</v>
      </c>
      <c r="H434" s="72">
        <f>IF('Раздел 2'!P50&gt;='Раздел 2'!U50,0,1)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1346</v>
      </c>
      <c r="H435" s="72">
        <f>IF('Раздел 2'!P53&gt;='Раздел 2'!U53,0,1)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1347</v>
      </c>
      <c r="H436" s="72">
        <f>IF('Раздел 2'!P57&gt;='Раздел 2'!U57,0,1)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206</v>
      </c>
      <c r="H437" s="72">
        <f>IF('Раздел 2'!P58&gt;='Раздел 2'!U58,0,1)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558</v>
      </c>
      <c r="H438" s="72">
        <f>IF('Раздел 2'!P60&gt;='Раздел 2'!U60,0,1)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559</v>
      </c>
      <c r="H439" s="72">
        <f>IF('Раздел 2'!P61&gt;='Раздел 2'!U61,0,1)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560</v>
      </c>
      <c r="H440" s="72">
        <f>IF('Раздел 2'!P62&gt;='Раздел 2'!U62,0,1)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987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988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989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990</v>
      </c>
      <c r="H444" s="72">
        <f>IF('Раздел 2'!P27&gt;='Раздел 2'!V27,0,1)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865</v>
      </c>
      <c r="H445" s="72">
        <f>IF('Раздел 2'!P28&gt;='Раздел 2'!V28,0,1)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866</v>
      </c>
      <c r="H446" s="72">
        <f>IF('Раздел 2'!P29&gt;='Раздел 2'!V29,0,1)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867</v>
      </c>
      <c r="H447" s="72">
        <f>IF('Раздел 2'!P32&gt;='Раздел 2'!V32,0,1)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868</v>
      </c>
      <c r="H448" s="72">
        <f>IF('Раздел 2'!P33&gt;='Раздел 2'!V33,0,1)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869</v>
      </c>
      <c r="H449" s="72">
        <f>IF('Раздел 2'!P34&gt;='Раздел 2'!V34,0,1)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870</v>
      </c>
      <c r="H450" s="72">
        <f>IF('Раздел 2'!P35&gt;='Раздел 2'!V35,0,1)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871</v>
      </c>
      <c r="H451" s="72">
        <f>IF('Раздел 2'!P36&gt;='Раздел 2'!V36,0,1)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589</v>
      </c>
      <c r="H452" s="72">
        <f>IF('Раздел 2'!P37&gt;='Раздел 2'!V37,0,1)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590</v>
      </c>
      <c r="H453" s="72">
        <f>IF('Раздел 2'!P38&gt;='Раздел 2'!V38,0,1)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591</v>
      </c>
      <c r="H454" s="72">
        <f>IF('Раздел 2'!P39&gt;='Раздел 2'!V39,0,1)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592</v>
      </c>
      <c r="H455" s="72">
        <f>IF('Раздел 2'!P41&gt;='Раздел 2'!V41,0,1)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593</v>
      </c>
      <c r="H456" s="72">
        <f>IF('Раздел 2'!P42&gt;='Раздел 2'!V42,0,1)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594</v>
      </c>
      <c r="H457" s="72">
        <f>IF('Раздел 2'!P43&gt;='Раздел 2'!V43,0,1)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595</v>
      </c>
      <c r="H458" s="72">
        <f>IF('Раздел 2'!P44&gt;='Раздел 2'!V44,0,1)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596</v>
      </c>
      <c r="H459" s="72">
        <f>IF('Раздел 2'!P45&gt;='Раздел 2'!V45,0,1)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597</v>
      </c>
      <c r="H460" s="72">
        <f>IF('Раздел 2'!P46&gt;='Раздел 2'!V46,0,1)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598</v>
      </c>
      <c r="H461" s="72">
        <f>IF('Раздел 2'!P48&gt;='Раздел 2'!V48,0,1)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42</v>
      </c>
      <c r="H462" s="72">
        <f>IF('Раздел 2'!P50&gt;='Раздел 2'!V50,0,1)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4</v>
      </c>
      <c r="H463" s="72">
        <f>IF('Раздел 2'!P53&gt;='Раздел 2'!V53,0,1)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5</v>
      </c>
      <c r="H464" s="72">
        <f>IF('Раздел 2'!P57&gt;='Раздел 2'!V57,0,1)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43</v>
      </c>
      <c r="H465" s="72">
        <f>IF('Раздел 2'!P58&gt;='Раздел 2'!V58,0,1)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44</v>
      </c>
      <c r="H466" s="72">
        <f>IF('Раздел 2'!P60&gt;='Раздел 2'!V60,0,1)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1316</v>
      </c>
      <c r="H467" s="72">
        <f>IF('Раздел 2'!P61&gt;='Раздел 2'!V61,0,1)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539</v>
      </c>
      <c r="H468" s="72">
        <f>IF('Раздел 2'!P62&gt;='Раздел 2'!V62,0,1)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599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600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601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602</v>
      </c>
      <c r="H472" s="72">
        <f>IF('Раздел 2'!P27&gt;='Раздел 2'!W27,0,1)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603</v>
      </c>
      <c r="H473" s="72">
        <f>IF('Раздел 2'!P28&gt;='Раздел 2'!W28,0,1)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604</v>
      </c>
      <c r="H474" s="72">
        <f>IF('Раздел 2'!P29&gt;='Раздел 2'!W29,0,1)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605</v>
      </c>
      <c r="H475" s="72">
        <f>IF('Раздел 2'!P32&gt;='Раздел 2'!W32,0,1)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606</v>
      </c>
      <c r="H476" s="72">
        <f>IF('Раздел 2'!P33&gt;='Раздел 2'!W33,0,1)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607</v>
      </c>
      <c r="H477" s="72">
        <f>IF('Раздел 2'!P34&gt;='Раздел 2'!W34,0,1)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608</v>
      </c>
      <c r="H478" s="72">
        <f>IF('Раздел 2'!P35&gt;='Раздел 2'!W35,0,1)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609</v>
      </c>
      <c r="H479" s="72">
        <f>IF('Раздел 2'!P36&gt;='Раздел 2'!W36,0,1)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155</v>
      </c>
      <c r="H480" s="72">
        <f>IF('Раздел 2'!P37&gt;='Раздел 2'!W37,0,1)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156</v>
      </c>
      <c r="H481" s="72">
        <f>IF('Раздел 2'!P38&gt;='Раздел 2'!W38,0,1)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157</v>
      </c>
      <c r="H482" s="72">
        <f>IF('Раздел 2'!P39&gt;='Раздел 2'!W39,0,1)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158</v>
      </c>
      <c r="H483" s="72">
        <f>IF('Раздел 2'!P41&gt;='Раздел 2'!W41,0,1)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159</v>
      </c>
      <c r="H484" s="72">
        <f>IF('Раздел 2'!P42&gt;='Раздел 2'!W42,0,1)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160</v>
      </c>
      <c r="H485" s="72">
        <f>IF('Раздел 2'!P43&gt;='Раздел 2'!W43,0,1)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161</v>
      </c>
      <c r="H486" s="72">
        <f>IF('Раздел 2'!P44&gt;='Раздел 2'!W44,0,1)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162</v>
      </c>
      <c r="H487" s="72">
        <f>IF('Раздел 2'!P45&gt;='Раздел 2'!W45,0,1)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553</v>
      </c>
      <c r="H488" s="72">
        <f>IF('Раздел 2'!P46&gt;='Раздел 2'!W46,0,1)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554</v>
      </c>
      <c r="H489" s="72">
        <f>IF('Раздел 2'!P48&gt;='Раздел 2'!W48,0,1)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45</v>
      </c>
      <c r="H490" s="72">
        <f>IF('Раздел 2'!P50&gt;='Раздел 2'!W50,0,1)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6</v>
      </c>
      <c r="H491" s="72">
        <f>IF('Раздел 2'!P53&gt;='Раздел 2'!W53,0,1)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7</v>
      </c>
      <c r="H492" s="72">
        <f>IF('Раздел 2'!P57&gt;='Раздел 2'!W57,0,1)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46</v>
      </c>
      <c r="H493" s="72">
        <f>IF('Раздел 2'!P58&gt;='Раздел 2'!W58,0,1)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47</v>
      </c>
      <c r="H494" s="72">
        <f>IF('Раздел 2'!P60&gt;='Раздел 2'!W60,0,1)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1317</v>
      </c>
      <c r="H495" s="72">
        <f>IF('Раздел 2'!P61&gt;='Раздел 2'!W61,0,1)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540</v>
      </c>
      <c r="H496" s="72">
        <f>IF('Раздел 2'!P62&gt;='Раздел 2'!W62,0,1)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639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420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1205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1206</v>
      </c>
      <c r="H500" s="72">
        <f>IF('Раздел 2'!P27&gt;='Раздел 2'!X27,0,1)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1207</v>
      </c>
      <c r="H501" s="72">
        <f>IF('Раздел 2'!P28&gt;='Раздел 2'!X28,0,1)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1208</v>
      </c>
      <c r="H502" s="72">
        <f>IF('Раздел 2'!P29&gt;='Раздел 2'!X29,0,1)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1209</v>
      </c>
      <c r="H503" s="72">
        <f>IF('Раздел 2'!P32&gt;='Раздел 2'!X32,0,1)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1210</v>
      </c>
      <c r="H504" s="72">
        <f>IF('Раздел 2'!P33&gt;='Раздел 2'!X33,0,1)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1211</v>
      </c>
      <c r="H505" s="72">
        <f>IF('Раздел 2'!P34&gt;='Раздел 2'!X34,0,1)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1212</v>
      </c>
      <c r="H506" s="72">
        <f>IF('Раздел 2'!P35&gt;='Раздел 2'!X35,0,1)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1213</v>
      </c>
      <c r="H507" s="72">
        <f>IF('Раздел 2'!P36&gt;='Раздел 2'!X36,0,1)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1214</v>
      </c>
      <c r="H508" s="72">
        <f>IF('Раздел 2'!P37&gt;='Раздел 2'!X37,0,1)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1215</v>
      </c>
      <c r="H509" s="72">
        <f>IF('Раздел 2'!P38&gt;='Раздел 2'!X38,0,1)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1216</v>
      </c>
      <c r="H510" s="72">
        <f>IF('Раздел 2'!P39&gt;='Раздел 2'!X39,0,1)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1217</v>
      </c>
      <c r="H511" s="72">
        <f>IF('Раздел 2'!P41&gt;='Раздел 2'!X41,0,1)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1218</v>
      </c>
      <c r="H512" s="72">
        <f>IF('Раздел 2'!P42&gt;='Раздел 2'!X42,0,1)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1219</v>
      </c>
      <c r="H513" s="72">
        <f>IF('Раздел 2'!P43&gt;='Раздел 2'!X43,0,1)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1220</v>
      </c>
      <c r="H514" s="72">
        <f>IF('Раздел 2'!P44&gt;='Раздел 2'!X44,0,1)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1221</v>
      </c>
      <c r="H515" s="72">
        <f>IF('Раздел 2'!P45&gt;='Раздел 2'!X45,0,1)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1222</v>
      </c>
      <c r="H516" s="72">
        <f>IF('Раздел 2'!P46&gt;='Раздел 2'!X46,0,1)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1223</v>
      </c>
      <c r="H517" s="72">
        <f>IF('Раздел 2'!P48&gt;='Раздел 2'!X48,0,1)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10</v>
      </c>
      <c r="H518" s="72">
        <f>IF('Раздел 2'!P50&gt;='Раздел 2'!X50,0,1)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1224</v>
      </c>
      <c r="H519" s="72">
        <f>IF('Раздел 2'!P53&gt;='Раздел 2'!X53,0,1)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8</v>
      </c>
      <c r="H520" s="72">
        <f>IF('Раздел 2'!P57&gt;='Раздел 2'!X57,0,1)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11</v>
      </c>
      <c r="H521" s="72">
        <f>IF('Раздел 2'!P58&gt;='Раздел 2'!X58,0,1)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12</v>
      </c>
      <c r="H522" s="72">
        <f>IF('Раздел 2'!P60&gt;='Раздел 2'!X60,0,1)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1318</v>
      </c>
      <c r="H523" s="72">
        <f>IF('Раздел 2'!P61&gt;='Раздел 2'!X61,0,1)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541</v>
      </c>
      <c r="H524" s="72">
        <f>IF('Раздел 2'!P62&gt;='Раздел 2'!X62,0,1)</f>
        <v>0</v>
      </c>
    </row>
    <row r="525" spans="1:8" s="72" customFormat="1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555</v>
      </c>
      <c r="H525" s="72">
        <f>IF('Раздел 2'!P21=SUM('Раздел 2'!R21,'Раздел 2'!T21:X21),0,1)</f>
        <v>0</v>
      </c>
    </row>
    <row r="526" spans="1:8" s="72" customFormat="1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1319</v>
      </c>
      <c r="H526" s="72">
        <f>IF('Раздел 2'!P22=SUM('Раздел 2'!R22,'Раздел 2'!T22:X22),0,1)</f>
        <v>0</v>
      </c>
    </row>
    <row r="527" spans="1:8" s="72" customFormat="1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1320</v>
      </c>
      <c r="H527" s="72">
        <f>IF('Раздел 2'!P23=SUM('Раздел 2'!R23,'Раздел 2'!T23:X23),0,1)</f>
        <v>0</v>
      </c>
    </row>
    <row r="528" spans="1:8" s="72" customFormat="1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1321</v>
      </c>
      <c r="H528" s="72">
        <f>IF('Раздел 2'!P27=SUM('Раздел 2'!R27,'Раздел 2'!T27:X27),0,1)</f>
        <v>0</v>
      </c>
    </row>
    <row r="529" spans="1:8" s="72" customFormat="1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1322</v>
      </c>
      <c r="H529" s="72">
        <f>IF('Раздел 2'!P28=SUM('Раздел 2'!R28,'Раздел 2'!T28:X28),0,1)</f>
        <v>0</v>
      </c>
    </row>
    <row r="530" spans="1:8" s="72" customFormat="1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1323</v>
      </c>
      <c r="H530" s="72">
        <f>IF('Раздел 2'!P29=SUM('Раздел 2'!R29,'Раздел 2'!T29:X29),0,1)</f>
        <v>0</v>
      </c>
    </row>
    <row r="531" spans="1:8" s="72" customFormat="1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1324</v>
      </c>
      <c r="H531" s="72">
        <f>IF('Раздел 2'!P32=SUM('Раздел 2'!R32,'Раздел 2'!T32:X32),0,1)</f>
        <v>0</v>
      </c>
    </row>
    <row r="532" spans="1:8" s="72" customFormat="1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1325</v>
      </c>
      <c r="H532" s="72">
        <f>IF('Раздел 2'!P33=SUM('Раздел 2'!R33,'Раздел 2'!T33:X33),0,1)</f>
        <v>0</v>
      </c>
    </row>
    <row r="533" spans="1:8" s="72" customFormat="1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1326</v>
      </c>
      <c r="H533" s="72">
        <f>IF('Раздел 2'!P34=SUM('Раздел 2'!R34,'Раздел 2'!T34:X34),0,1)</f>
        <v>0</v>
      </c>
    </row>
    <row r="534" spans="1:8" s="72" customFormat="1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1327</v>
      </c>
      <c r="H534" s="72">
        <f>IF('Раздел 2'!P35=SUM('Раздел 2'!R35,'Раздел 2'!T35:X35),0,1)</f>
        <v>0</v>
      </c>
    </row>
    <row r="535" spans="1:8" s="72" customFormat="1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1328</v>
      </c>
      <c r="H535" s="72">
        <f>IF('Раздел 2'!P36=SUM('Раздел 2'!R36,'Раздел 2'!T36:X36),0,1)</f>
        <v>0</v>
      </c>
    </row>
    <row r="536" spans="1:8" s="72" customFormat="1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1329</v>
      </c>
      <c r="H536" s="72">
        <f>IF('Раздел 2'!P37=SUM('Раздел 2'!R37,'Раздел 2'!T37:X37),0,1)</f>
        <v>0</v>
      </c>
    </row>
    <row r="537" spans="1:8" s="72" customFormat="1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1330</v>
      </c>
      <c r="H537" s="72">
        <f>IF('Раздел 2'!P38=SUM('Раздел 2'!R38,'Раздел 2'!T38:X38),0,1)</f>
        <v>0</v>
      </c>
    </row>
    <row r="538" spans="1:8" s="72" customFormat="1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1331</v>
      </c>
      <c r="H538" s="72">
        <f>IF('Раздел 2'!P39=SUM('Раздел 2'!R39,'Раздел 2'!T39:X39),0,1)</f>
        <v>0</v>
      </c>
    </row>
    <row r="539" spans="1:8" s="72" customFormat="1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1332</v>
      </c>
      <c r="H539" s="72">
        <f>IF('Раздел 2'!P41=SUM('Раздел 2'!R41,'Раздел 2'!T41:X41),0,1)</f>
        <v>0</v>
      </c>
    </row>
    <row r="540" spans="1:8" s="72" customFormat="1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1333</v>
      </c>
      <c r="H540" s="72">
        <f>IF('Раздел 2'!P42=SUM('Раздел 2'!R42,'Раздел 2'!T42:X42),0,1)</f>
        <v>0</v>
      </c>
    </row>
    <row r="541" spans="1:8" s="72" customFormat="1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1334</v>
      </c>
      <c r="H541" s="72">
        <f>IF('Раздел 2'!P43=SUM('Раздел 2'!R43,'Раздел 2'!T43:X43),0,1)</f>
        <v>0</v>
      </c>
    </row>
    <row r="542" spans="1:8" s="72" customFormat="1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1335</v>
      </c>
      <c r="H542" s="72">
        <f>IF('Раздел 2'!P44=SUM('Раздел 2'!R44,'Раздел 2'!T44:X44),0,1)</f>
        <v>0</v>
      </c>
    </row>
    <row r="543" spans="1:8" s="72" customFormat="1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1336</v>
      </c>
      <c r="H543" s="72">
        <f>IF('Раздел 2'!P45=SUM('Раздел 2'!R45,'Раздел 2'!T45:X45),0,1)</f>
        <v>0</v>
      </c>
    </row>
    <row r="544" spans="1:8" s="72" customFormat="1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1337</v>
      </c>
      <c r="H544" s="72">
        <f>IF('Раздел 2'!P46=SUM('Раздел 2'!R46,'Раздел 2'!T46:X46),0,1)</f>
        <v>0</v>
      </c>
    </row>
    <row r="545" spans="1:8" s="72" customFormat="1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1338</v>
      </c>
      <c r="H545" s="72">
        <f>IF('Раздел 2'!P48=SUM('Раздел 2'!R48,'Раздел 2'!T48:X48),0,1)</f>
        <v>0</v>
      </c>
    </row>
    <row r="546" spans="1:8" s="72" customFormat="1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1339</v>
      </c>
      <c r="H546" s="72">
        <f>IF('Раздел 2'!P50=SUM('Раздел 2'!R50,'Раздел 2'!T50:X50),0,1)</f>
        <v>0</v>
      </c>
    </row>
    <row r="547" spans="1:8" s="72" customFormat="1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612</v>
      </c>
      <c r="H547" s="72">
        <f>IF('Раздел 2'!P53=SUM('Раздел 2'!R53,'Раздел 2'!T53:X53),0,1)</f>
        <v>0</v>
      </c>
    </row>
    <row r="548" spans="1:8" s="72" customFormat="1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613</v>
      </c>
      <c r="H548" s="72">
        <f>IF('Раздел 2'!P57=SUM('Раздел 2'!R57,'Раздел 2'!T57:X57),0,1)</f>
        <v>0</v>
      </c>
    </row>
    <row r="549" spans="1:8" s="72" customFormat="1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614</v>
      </c>
      <c r="H549" s="72">
        <f>IF('Раздел 2'!P58=SUM('Раздел 2'!R58,'Раздел 2'!T58:X58),0,1)</f>
        <v>0</v>
      </c>
    </row>
    <row r="550" spans="1:8" s="72" customFormat="1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615</v>
      </c>
      <c r="H550" s="72">
        <f>IF('Раздел 2'!P60=SUM('Раздел 2'!R60,'Раздел 2'!T60:X60),0,1)</f>
        <v>0</v>
      </c>
    </row>
    <row r="551" spans="1:8" s="72" customFormat="1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616</v>
      </c>
      <c r="H551" s="72">
        <f>IF('Раздел 2'!P61=SUM('Раздел 2'!R61,'Раздел 2'!T61:X61),0,1)</f>
        <v>0</v>
      </c>
    </row>
    <row r="552" spans="1:8" s="72" customFormat="1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617</v>
      </c>
      <c r="H552" s="72">
        <f>IF('Раздел 2'!P62=SUM('Раздел 2'!R62,'Раздел 2'!T62:X62),0,1)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556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193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194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195</v>
      </c>
      <c r="H556" s="72">
        <f>IF('Раздел 2'!Y27&gt;='Раздел 2'!Z27,0,1)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196</v>
      </c>
      <c r="H557" s="72">
        <f>IF('Раздел 2'!Y28&gt;='Раздел 2'!Z28,0,1)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197</v>
      </c>
      <c r="H558" s="72">
        <f>IF('Раздел 2'!Y29&gt;='Раздел 2'!Z29,0,1)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198</v>
      </c>
      <c r="H559" s="72">
        <f>IF('Раздел 2'!Y32&gt;='Раздел 2'!Z32,0,1)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199</v>
      </c>
      <c r="H560" s="72">
        <f>IF('Раздел 2'!Y33&gt;='Раздел 2'!Z33,0,1)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1313</v>
      </c>
      <c r="H561" s="72">
        <f>IF('Раздел 2'!Y34&gt;='Раздел 2'!Z34,0,1)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163</v>
      </c>
      <c r="H562" s="72">
        <f>IF('Раздел 2'!Y35&gt;='Раздел 2'!Z35,0,1)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164</v>
      </c>
      <c r="H563" s="72">
        <f>IF('Раздел 2'!Y36&gt;='Раздел 2'!Z36,0,1)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165</v>
      </c>
      <c r="H564" s="72">
        <f>IF('Раздел 2'!Y37&gt;='Раздел 2'!Z37,0,1)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251</v>
      </c>
      <c r="H565" s="72">
        <f>IF('Раздел 2'!Y38&gt;='Раздел 2'!Z38,0,1)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252</v>
      </c>
      <c r="H566" s="72">
        <f>IF('Раздел 2'!Y39&gt;='Раздел 2'!Z39,0,1)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253</v>
      </c>
      <c r="H567" s="72">
        <f>IF('Раздел 2'!Y41&gt;='Раздел 2'!Z41,0,1)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254</v>
      </c>
      <c r="H568" s="72">
        <f>IF('Раздел 2'!Y42&gt;='Раздел 2'!Z42,0,1)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255</v>
      </c>
      <c r="H569" s="72">
        <f>IF('Раздел 2'!Y43&gt;='Раздел 2'!Z43,0,1)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256</v>
      </c>
      <c r="H570" s="72">
        <f>IF('Раздел 2'!Y44&gt;='Раздел 2'!Z44,0,1)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257</v>
      </c>
      <c r="H571" s="72">
        <f>IF('Раздел 2'!Y45&gt;='Раздел 2'!Z45,0,1)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258</v>
      </c>
      <c r="H572" s="72">
        <f>IF('Раздел 2'!Y46&gt;='Раздел 2'!Z46,0,1)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259</v>
      </c>
      <c r="H573" s="72">
        <f>IF('Раздел 2'!Y48&gt;='Раздел 2'!Z48,0,1)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14</v>
      </c>
      <c r="H574" s="72">
        <f>IF('Раздел 2'!Y50&gt;='Раздел 2'!Z50,0,1)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260</v>
      </c>
      <c r="H575" s="72">
        <f>IF('Раздел 2'!Y53&gt;='Раздел 2'!Z53,0,1)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618</v>
      </c>
      <c r="H576" s="72">
        <f>IF('Раздел 2'!Y57&gt;='Раздел 2'!Z57,0,1)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15</v>
      </c>
      <c r="H577" s="72">
        <f>IF('Раздел 2'!Y58&gt;='Раздел 2'!Z58,0,1)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16</v>
      </c>
      <c r="H578" s="72">
        <f>IF('Раздел 2'!Y60&gt;='Раздел 2'!Z60,0,1)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619</v>
      </c>
      <c r="H579" s="72">
        <f>IF('Раздел 2'!Y61&gt;='Раздел 2'!Z61,0,1)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620</v>
      </c>
      <c r="H580" s="72">
        <f>IF('Раздел 2'!Y62&gt;='Раздел 2'!Z62,0,1)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167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168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169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170</v>
      </c>
      <c r="H584" s="72">
        <f>IF('Раздел 2'!Y27&gt;='Раздел 2'!AA27,0,1)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171</v>
      </c>
      <c r="H585" s="72">
        <f>IF('Раздел 2'!Y28&gt;='Раздел 2'!AA28,0,1)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172</v>
      </c>
      <c r="H586" s="72">
        <f>IF('Раздел 2'!Y29&gt;='Раздел 2'!AA29,0,1)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173</v>
      </c>
      <c r="H587" s="72">
        <f>IF('Раздел 2'!Y32&gt;='Раздел 2'!AA32,0,1)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174</v>
      </c>
      <c r="H588" s="72">
        <f>IF('Раздел 2'!Y33&gt;='Раздел 2'!AA33,0,1)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175</v>
      </c>
      <c r="H589" s="72">
        <f>IF('Раздел 2'!Y34&gt;='Раздел 2'!AA34,0,1)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176</v>
      </c>
      <c r="H590" s="72">
        <f>IF('Раздел 2'!Y35&gt;='Раздел 2'!AA35,0,1)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177</v>
      </c>
      <c r="H591" s="72">
        <f>IF('Раздел 2'!Y36&gt;='Раздел 2'!AA36,0,1)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178</v>
      </c>
      <c r="H592" s="72">
        <f>IF('Раздел 2'!Y37&gt;='Раздел 2'!AA37,0,1)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179</v>
      </c>
      <c r="H593" s="72">
        <f>IF('Раздел 2'!Y38&gt;='Раздел 2'!AA38,0,1)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180</v>
      </c>
      <c r="H594" s="72">
        <f>IF('Раздел 2'!Y39&gt;='Раздел 2'!AA39,0,1)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181</v>
      </c>
      <c r="H595" s="72">
        <f>IF('Раздел 2'!Y41&gt;='Раздел 2'!AA41,0,1)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182</v>
      </c>
      <c r="H596" s="72">
        <f>IF('Раздел 2'!Y42&gt;='Раздел 2'!AA42,0,1)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183</v>
      </c>
      <c r="H597" s="72">
        <f>IF('Раздел 2'!Y43&gt;='Раздел 2'!AA43,0,1)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184</v>
      </c>
      <c r="H598" s="72">
        <f>IF('Раздел 2'!Y44&gt;='Раздел 2'!AA44,0,1)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185</v>
      </c>
      <c r="H599" s="72">
        <f>IF('Раздел 2'!Y45&gt;='Раздел 2'!AA45,0,1)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186</v>
      </c>
      <c r="H600" s="72">
        <f>IF('Раздел 2'!Y46&gt;='Раздел 2'!AA46,0,1)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13</v>
      </c>
      <c r="H601" s="72">
        <f>IF('Раздел 2'!Y48&gt;='Раздел 2'!AA48,0,1)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187</v>
      </c>
      <c r="H602" s="72">
        <f>IF('Раздел 2'!Y50&gt;='Раздел 2'!AA50,0,1)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188</v>
      </c>
      <c r="H603" s="72">
        <f>IF('Раздел 2'!Y53&gt;='Раздел 2'!AA53,0,1)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621</v>
      </c>
      <c r="H604" s="72">
        <f>IF('Раздел 2'!Y57&gt;='Раздел 2'!AA57,0,1)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189</v>
      </c>
      <c r="H605" s="72">
        <f>IF('Раздел 2'!Y58&gt;='Раздел 2'!AA58,0,1)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190</v>
      </c>
      <c r="H606" s="72">
        <f>IF('Раздел 2'!Y60&gt;='Раздел 2'!AA60,0,1)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622</v>
      </c>
      <c r="H607" s="72">
        <f>IF('Раздел 2'!Y61&gt;='Раздел 2'!AA61,0,1)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623</v>
      </c>
      <c r="H608" s="72">
        <f>IF('Раздел 2'!Y62&gt;='Раздел 2'!AA62,0,1)</f>
        <v>0</v>
      </c>
    </row>
    <row r="609" spans="1:8" s="72" customFormat="1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857</v>
      </c>
      <c r="H609" s="72">
        <f>IF(SUM('Раздел 2'!R22,'Раздел 2'!T22:Y22)=SUM('Раздел 2'!R23,'Раздел 2'!T23:Y23),0,1)</f>
        <v>0</v>
      </c>
    </row>
    <row r="610" spans="1:8" s="72" customFormat="1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858</v>
      </c>
      <c r="H610" s="72">
        <f>IF(SUM('Раздел 2'!R28,'Раздел 2'!T28:Y28)=SUM('Раздел 2'!R29,'Раздел 2'!T29:Y29),0,1)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624</v>
      </c>
      <c r="H611" s="72">
        <f>IF('Раздел 2'!U60&gt;='Раздел 2'!P73,0,1)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625</v>
      </c>
      <c r="H612" s="72">
        <f>IF('Раздел 2'!X60&gt;='Раздел 2'!P77,0,1)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626</v>
      </c>
      <c r="H613" s="72">
        <f>IF('Раздел 2'!P68&gt;='Раздел 2'!P67,0,1)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627</v>
      </c>
      <c r="H614" s="72">
        <f>IF('Раздел 2'!V60&gt;='Раздел 2'!P63,0,1)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628</v>
      </c>
      <c r="H615" s="72">
        <f>IF('Раздел 2'!W60&gt;='Раздел 2'!P69,0,1)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629</v>
      </c>
      <c r="H616" s="72">
        <f>IF('Раздел 2'!Y60&gt;='Раздел 2'!P81,0,1)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630</v>
      </c>
      <c r="H617" s="72">
        <f>IF('Раздел 2'!P63=SUM('Раздел 2'!P64:P66),0,1)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631</v>
      </c>
      <c r="H618" s="72">
        <f>IF('Раздел 2'!P69=SUM('Раздел 2'!P70:P72),0,1)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632</v>
      </c>
      <c r="H619" s="72">
        <f>IF('Раздел 2'!P81=SUM('Раздел 2'!P82:P84),0,1)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633</v>
      </c>
      <c r="H620" s="74">
        <f>IF(OR(AND('Раздел 2'!U60=0,'Раздел 2'!P73=0),AND('Раздел 2'!U60&gt;0,'Раздел 2'!P73&gt;0)),0,1)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634</v>
      </c>
      <c r="H621" s="74">
        <f>IF(OR(AND('Раздел 2'!V60=0,'Раздел 2'!P63=0),AND('Раздел 2'!V60&gt;0,'Раздел 2'!P63&gt;0)),0,1)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635</v>
      </c>
      <c r="H622" s="74">
        <f>IF(OR(AND('Раздел 2'!W60=0,'Раздел 2'!P69=0),AND('Раздел 2'!W60&gt;0,'Раздел 2'!P69&gt;0)),0,1)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636</v>
      </c>
      <c r="H623" s="74">
        <f>IF(OR(AND('Раздел 2'!X60=0,'Раздел 2'!P77=0),AND('Раздел 2'!X60&gt;0,'Раздел 2'!P77&gt;0)),0,1)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637</v>
      </c>
      <c r="H624" s="74">
        <f>IF(OR(AND('Раздел 2'!Y60=0,'Раздел 2'!P81=0),AND('Раздел 2'!Y60&gt;0,'Раздел 2'!P81&gt;0)),0,1)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638</v>
      </c>
      <c r="H625" s="74">
        <f>IF(OR(AND('Раздел 2'!P68=0,'Раздел 2'!P67=0),AND('Раздел 2'!P68&gt;0,'Раздел 2'!P67&gt;0)),0,1)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733</v>
      </c>
      <c r="H626" s="74">
        <f>IF('Раздел 2'!P27&gt;='Раздел 2'!P33,0,1)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734</v>
      </c>
      <c r="H627" s="74">
        <f>IF('Раздел 2'!Q27&gt;='Раздел 2'!Q33,0,1)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735</v>
      </c>
      <c r="H628" s="74">
        <f>IF('Раздел 2'!R27&gt;='Раздел 2'!R33,0,1)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736</v>
      </c>
      <c r="H629" s="74">
        <f>IF('Раздел 2'!S27&gt;='Раздел 2'!S33,0,1)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737</v>
      </c>
      <c r="H630" s="74">
        <f>IF('Раздел 2'!T27&gt;='Раздел 2'!T33,0,1)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392</v>
      </c>
      <c r="H631" s="74">
        <f>IF('Раздел 2'!U27&gt;='Раздел 2'!U33,0,1)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393</v>
      </c>
      <c r="H632" s="74">
        <f>IF('Раздел 2'!V27&gt;='Раздел 2'!V33,0,1)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394</v>
      </c>
      <c r="H633" s="74">
        <f>IF('Раздел 2'!W27&gt;='Раздел 2'!W33,0,1)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395</v>
      </c>
      <c r="H634" s="74">
        <f>IF('Раздел 2'!X27&gt;='Раздел 2'!X33,0,1)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396</v>
      </c>
      <c r="H635" s="74">
        <f>IF('Раздел 2'!Y27&gt;='Раздел 2'!Y33,0,1)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397</v>
      </c>
      <c r="H636" s="74">
        <f>IF('Раздел 2'!Z27&gt;='Раздел 2'!Z33,0,1)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1226</v>
      </c>
      <c r="H637" s="74">
        <f>IF('Раздел 2'!AA27&gt;='Раздел 2'!AA33,0,1)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283</v>
      </c>
      <c r="H638" s="74">
        <f>IF('Раздел 2'!P27&gt;='Раздел 2'!P34,0,1)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284</v>
      </c>
      <c r="H639" s="74">
        <f>IF('Раздел 2'!Q27&gt;='Раздел 2'!Q34,0,1)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285</v>
      </c>
      <c r="H640" s="74">
        <f>IF('Раздел 2'!R27&gt;='Раздел 2'!R34,0,1)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286</v>
      </c>
      <c r="H641" s="74">
        <f>IF('Раздел 2'!S27&gt;='Раздел 2'!S34,0,1)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287</v>
      </c>
      <c r="H642" s="74">
        <f>IF('Раздел 2'!T27&gt;='Раздел 2'!T34,0,1)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288</v>
      </c>
      <c r="H643" s="74">
        <f>IF('Раздел 2'!U27&gt;='Раздел 2'!U34,0,1)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289</v>
      </c>
      <c r="H644" s="74">
        <f>IF('Раздел 2'!V27&gt;='Раздел 2'!V34,0,1)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290</v>
      </c>
      <c r="H645" s="74">
        <f>IF('Раздел 2'!W27&gt;='Раздел 2'!W34,0,1)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291</v>
      </c>
      <c r="H646" s="74">
        <f>IF('Раздел 2'!X27&gt;='Раздел 2'!X34,0,1)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292</v>
      </c>
      <c r="H647" s="74">
        <f>IF('Раздел 2'!Y27&gt;='Раздел 2'!Y34,0,1)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293</v>
      </c>
      <c r="H648" s="74">
        <f>IF('Раздел 2'!Z27&gt;='Раздел 2'!Z34,0,1)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294</v>
      </c>
      <c r="H649" s="74">
        <f>IF('Раздел 2'!AA27&gt;='Раздел 2'!AA34,0,1)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295</v>
      </c>
      <c r="H650" s="72">
        <f>IF('Раздел 2'!P73=SUM('Раздел 2'!P74:P76),0,1)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296</v>
      </c>
      <c r="H651" s="72">
        <f>IF('Раздел 2'!P77=SUM('Раздел 2'!P78:P80),0,1)</f>
        <v>0</v>
      </c>
    </row>
    <row r="652" spans="1:10" x14ac:dyDescent="0.2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 x14ac:dyDescent="0.2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996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997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998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999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1000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1001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1002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1003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1004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1005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1006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1007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1008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1009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1010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1011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1012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1013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1014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1015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1016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1017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640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641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642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643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644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645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646</v>
      </c>
      <c r="H681">
        <f>IF('Раздел 3'!P50=SUM('Раздел 3'!Q50:T50),0,1)</f>
        <v>0</v>
      </c>
    </row>
    <row r="682" spans="1:8" x14ac:dyDescent="0.2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647</v>
      </c>
      <c r="H682">
        <f>IF('Раздел 3'!P51=SUM('Раздел 3'!Q51:T51),0,1)</f>
        <v>0</v>
      </c>
    </row>
    <row r="683" spans="1:8" x14ac:dyDescent="0.2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1046</v>
      </c>
      <c r="H683">
        <f>IF('Раздел 3'!P52=SUM('Раздел 3'!Q52:T52),0,1)</f>
        <v>0</v>
      </c>
    </row>
    <row r="684" spans="1:8" x14ac:dyDescent="0.2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191</v>
      </c>
      <c r="H684">
        <f>IF('Раздел 3'!P54=SUM('Раздел 3'!Q54:T54),0,1)</f>
        <v>0</v>
      </c>
    </row>
    <row r="685" spans="1:8" x14ac:dyDescent="0.2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1047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1048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1049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1050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1020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1021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1022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1023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1024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1025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1026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1027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1028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1029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1030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1031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1032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1340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1341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1342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1343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1344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1345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1346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1347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206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557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558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559</v>
      </c>
      <c r="H713">
        <f>IF('Раздел 3'!P50&gt;='Раздел 3'!U50,0,1)</f>
        <v>0</v>
      </c>
    </row>
    <row r="714" spans="1:8" x14ac:dyDescent="0.2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560</v>
      </c>
      <c r="H714">
        <f>IF('Раздел 3'!P51&gt;='Раздел 3'!U51,0,1)</f>
        <v>0</v>
      </c>
    </row>
    <row r="715" spans="1:8" x14ac:dyDescent="0.2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561</v>
      </c>
      <c r="H715">
        <f>IF('Раздел 3'!P52&gt;='Раздел 3'!U52,0,1)</f>
        <v>0</v>
      </c>
    </row>
    <row r="716" spans="1:8" x14ac:dyDescent="0.2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192</v>
      </c>
      <c r="H716">
        <f>IF('Раздел 3'!P54&gt;='Раздел 3'!U54,0,1)</f>
        <v>0</v>
      </c>
    </row>
    <row r="717" spans="1:8" x14ac:dyDescent="0.2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1152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1153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1154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1155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451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562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1156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1157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1158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337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742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563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1094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1095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1096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1097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1098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1099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1100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1101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1102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1103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1104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1105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1106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1107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1108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1109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1110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1111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297</v>
      </c>
      <c r="H747">
        <f>IF('Раздел 3'!P28=SUM('Раздел 3'!P29:P51),0,1)</f>
        <v>0</v>
      </c>
    </row>
    <row r="748" spans="1:8" x14ac:dyDescent="0.2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298</v>
      </c>
      <c r="H748">
        <f>IF('Раздел 3'!Q28=SUM('Раздел 3'!Q29:Q51),0,1)</f>
        <v>0</v>
      </c>
    </row>
    <row r="749" spans="1:8" x14ac:dyDescent="0.2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299</v>
      </c>
      <c r="H749">
        <f>IF('Раздел 3'!R28=SUM('Раздел 3'!R29:R51),0,1)</f>
        <v>0</v>
      </c>
    </row>
    <row r="750" spans="1:8" x14ac:dyDescent="0.2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300</v>
      </c>
      <c r="H750">
        <f>IF('Раздел 3'!S28=SUM('Раздел 3'!S29:S51),0,1)</f>
        <v>0</v>
      </c>
    </row>
    <row r="751" spans="1:8" x14ac:dyDescent="0.2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301</v>
      </c>
      <c r="H751">
        <f>IF('Раздел 3'!T28=SUM('Раздел 3'!T29:T51),0,1)</f>
        <v>0</v>
      </c>
    </row>
    <row r="752" spans="1:8" x14ac:dyDescent="0.2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302</v>
      </c>
      <c r="H752">
        <f>IF('Раздел 3'!U28=SUM('Раздел 3'!U29:U51),0,1)</f>
        <v>0</v>
      </c>
    </row>
    <row r="753" spans="1:8" x14ac:dyDescent="0.2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303</v>
      </c>
      <c r="H753">
        <f>IF('Раздел 3'!P28&gt;='Раздел 3'!P52,0,1)</f>
        <v>0</v>
      </c>
    </row>
    <row r="754" spans="1:8" x14ac:dyDescent="0.2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304</v>
      </c>
      <c r="H754">
        <f>IF('Раздел 3'!Q28&gt;='Раздел 3'!Q52,0,1)</f>
        <v>0</v>
      </c>
    </row>
    <row r="755" spans="1:8" x14ac:dyDescent="0.2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305</v>
      </c>
      <c r="H755">
        <f>IF('Раздел 3'!R28&gt;='Раздел 3'!R52,0,1)</f>
        <v>0</v>
      </c>
    </row>
    <row r="756" spans="1:8" x14ac:dyDescent="0.2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306</v>
      </c>
      <c r="H756">
        <f>IF('Раздел 3'!S28&gt;='Раздел 3'!S52,0,1)</f>
        <v>0</v>
      </c>
    </row>
    <row r="757" spans="1:8" x14ac:dyDescent="0.2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307</v>
      </c>
      <c r="H757">
        <f>IF('Раздел 3'!T28&gt;='Раздел 3'!T52,0,1)</f>
        <v>0</v>
      </c>
    </row>
    <row r="758" spans="1:8" x14ac:dyDescent="0.2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308</v>
      </c>
      <c r="H758">
        <f>IF('Раздел 3'!U28&gt;='Раздел 3'!U52,0,1)</f>
        <v>0</v>
      </c>
    </row>
    <row r="759" spans="1:8" x14ac:dyDescent="0.2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e">
        <f>CONCATENATE("Количество ошибок в разделе 4: ",H759)</f>
        <v>#REF!</v>
      </c>
      <c r="F759" s="50"/>
      <c r="G759" s="50"/>
      <c r="H759" s="51" t="e">
        <f>SUM(H760:H1030)</f>
        <v>#REF!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1055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309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1052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1053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1054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1056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1057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1058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1059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1060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1062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1063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1064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1065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1061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1067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1068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1069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1070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1066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1073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1074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1075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1071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1072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1078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1079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1080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1076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1077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745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213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214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215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216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217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218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219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220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221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222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223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224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225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226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227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228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229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230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231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232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233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564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565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566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567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568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569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570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571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572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573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574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799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800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801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802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803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804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1081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1082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1083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1084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1085</v>
      </c>
      <c r="H833" s="72" t="e">
        <f>IF('Раздел 4'!#REF!&gt;='Раздел 4'!#REF!,0,1)</f>
        <v>#REF!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234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235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236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237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238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239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648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649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650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651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652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653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654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655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656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657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658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659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660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661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662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663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575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576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577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578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579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580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581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582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583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584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585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805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55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56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57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58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59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673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674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675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676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677</v>
      </c>
      <c r="H877" s="72" t="e">
        <f>IF('Раздел 4'!#REF!&gt;='Раздел 4'!#REF!,0,1)</f>
        <v>#REF!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586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587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664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665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588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961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666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667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962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963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964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668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669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17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965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460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461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18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19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20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462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21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463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464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465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466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467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468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469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470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471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472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473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60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806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807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808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809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810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679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680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681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682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678</v>
      </c>
      <c r="H921" s="72" t="e">
        <f>IF('Раздел 4'!#REF!&gt;='Раздел 4'!#REF!,0,1)</f>
        <v>#REF!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22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23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24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25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26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27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28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29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30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31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797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798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441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442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443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444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445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446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447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448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449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450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1280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1281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1282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1283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1284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1285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1286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1287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1288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1289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1290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811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812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813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814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815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816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683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684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685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686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687</v>
      </c>
      <c r="H965" s="72" t="e">
        <f>IF('Раздел 4'!#REF!&gt;='Раздел 4'!#REF!+'Раздел 4'!#REF!,0,1)</f>
        <v>#REF!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688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9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689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690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691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692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693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694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695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696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697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698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699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700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701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702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703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704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705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706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708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709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710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711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707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713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714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715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716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712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718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719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1160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1161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717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1163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1164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1165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1166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1162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1168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1169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1170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1171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1167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1173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1174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1175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1176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1172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1178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1179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1180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1181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1177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1183</v>
      </c>
      <c r="H1021" s="72" t="e">
        <f>IF('Раздел 4'!P59&gt;='Раздел 4'!#REF!,0,1)</f>
        <v>#REF!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1184</v>
      </c>
      <c r="H1022" s="72" t="e">
        <f>IF('Раздел 4'!Q59&gt;='Раздел 4'!#REF!,0,1)</f>
        <v>#REF!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1185</v>
      </c>
      <c r="H1023" s="72" t="e">
        <f>IF('Раздел 4'!R59&gt;='Раздел 4'!#REF!,0,1)</f>
        <v>#REF!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1186</v>
      </c>
      <c r="H1024" s="72" t="e">
        <f>IF('Раздел 4'!S59&gt;='Раздел 4'!#REF!,0,1)</f>
        <v>#REF!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1182</v>
      </c>
      <c r="H1025" s="72" t="e">
        <f>IF('Раздел 4'!T59&gt;='Раздел 4'!#REF!,0,1)</f>
        <v>#REF!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1188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1189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1190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1191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1187</v>
      </c>
      <c r="H1030" s="72">
        <f>IF('Раздел 4'!T60&gt;='Раздел 4'!T61,0,1)</f>
        <v>0</v>
      </c>
    </row>
    <row r="1031" spans="1:8" x14ac:dyDescent="0.2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e">
        <f>CONCATENATE("Количество ошибок в разделе 5: ",H1031)</f>
        <v>#REF!</v>
      </c>
      <c r="F1031" s="50"/>
      <c r="G1031" s="50"/>
      <c r="H1031" s="51" t="e">
        <f>SUM(H1032:H1062)</f>
        <v>#REF!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1112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1146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817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818</v>
      </c>
      <c r="H1035" s="72">
        <f>IF('Раздел 5'!P34&gt;='Раздел 5'!P35,0,1)</f>
        <v>1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819</v>
      </c>
      <c r="H1036" s="72">
        <f>IF('Раздел 5'!P41&gt;=SUM('Раздел 5'!P42:P47),0,1)</f>
        <v>1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1147</v>
      </c>
      <c r="H1037" s="72">
        <f>IF('Раздел 5'!P41&gt;='Раздел 5'!P48,0,1)</f>
        <v>1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820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1192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821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822</v>
      </c>
      <c r="H1041" s="72">
        <f>IF('Раздел 5'!P49&gt;='Раздел 5'!P51,0,1)</f>
        <v>1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823</v>
      </c>
      <c r="H1042" s="72">
        <f>IF('Раздел 5'!P49&gt;='Раздел 5'!P52,0,1)</f>
        <v>1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824</v>
      </c>
      <c r="H1043" s="72">
        <f>IF('Раздел 5'!P49&gt;='Раздел 5'!P53,0,1)</f>
        <v>1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825</v>
      </c>
      <c r="H1044" s="72">
        <f>IF('Раздел 5'!P49&gt;='Раздел 5'!P54,0,1)</f>
        <v>1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826</v>
      </c>
      <c r="H1045" s="72">
        <f>IF('Раздел 5'!P49&gt;='Раздел 5'!P55,0,1)</f>
        <v>1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827</v>
      </c>
      <c r="H1046" s="72">
        <f>IF('Раздел 5'!P49&gt;='Раздел 5'!P56,0,1)</f>
        <v>1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1193</v>
      </c>
      <c r="H1047" s="72" t="e">
        <f>IF('Раздел 5'!#REF!=SUM('Раздел 5'!#REF!,'Раздел 5'!#REF!,'Раздел 5'!#REF!),0,1)</f>
        <v>#REF!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1194</v>
      </c>
      <c r="H1048" s="72" t="e">
        <f>IF('Раздел 5'!#REF!=SUM('Раздел 5'!#REF!,'Раздел 5'!#REF!,'Раздел 5'!#REF!),0,1)</f>
        <v>#REF!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1195</v>
      </c>
      <c r="H1049" s="72" t="e">
        <f>IF('Раздел 5'!#REF!=SUM('Раздел 5'!#REF!),0,1)</f>
        <v>#REF!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828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829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830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831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832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833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834</v>
      </c>
      <c r="H1056" s="72">
        <f>IF('Раздел 5'!P34&gt;='Раздел 5'!P36,0,1)</f>
        <v>1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835</v>
      </c>
      <c r="H1057" s="72">
        <f>IF('Раздел 5'!P34&gt;='Раздел 5'!P37,0,1)</f>
        <v>1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1196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1197</v>
      </c>
      <c r="H1059" s="72" t="e">
        <f>IF('Раздел 5'!#REF!&gt;='Раздел 5'!#REF!,0,1)</f>
        <v>#REF!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1198</v>
      </c>
      <c r="H1060" s="72">
        <f>IF('Раздел 5'!P65&gt;='Раздел 5'!P66,0,1)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1199</v>
      </c>
      <c r="H1061" s="72">
        <f>IF('Раздел 5'!P67&gt;='Раздел 5'!P68,0,1)</f>
        <v>1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1200</v>
      </c>
      <c r="H1062" s="72">
        <f>IF('Раздел 5'!P58&gt;='Раздел 5'!P59,0,1)</f>
        <v>1</v>
      </c>
    </row>
    <row r="1063" spans="1:8" x14ac:dyDescent="0.2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 x14ac:dyDescent="0.2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1148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1149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1150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1151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836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837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743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744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457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838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839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840</v>
      </c>
      <c r="H1075">
        <f>IF('Раздел 6'!P35&gt;='Раздел 6'!P41,0,1)</f>
        <v>0</v>
      </c>
    </row>
    <row r="1076" spans="1:8" x14ac:dyDescent="0.2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1</v>
      </c>
      <c r="F1076" s="50"/>
      <c r="G1076" s="50"/>
      <c r="H1076" s="51">
        <f>SUM(H1077:H1085)</f>
        <v>1</v>
      </c>
    </row>
    <row r="1077" spans="1:8" x14ac:dyDescent="0.2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1051</v>
      </c>
      <c r="H1077">
        <f>IF('Раздел 2'!U27-'Раздел 2'!U28+'Раздел 2'!U29&gt;='Раздел 3'!P21,0,1)</f>
        <v>0</v>
      </c>
    </row>
    <row r="1078" spans="1:8" x14ac:dyDescent="0.2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452</v>
      </c>
      <c r="H1078">
        <f>IF(SUM('Раздел 2'!V27:X27)-SUM('Раздел 2'!V28:X28)+SUM('Раздел 2'!V29:X29)&gt;='Раздел 3'!P23,0,1)</f>
        <v>0</v>
      </c>
    </row>
    <row r="1079" spans="1:8" x14ac:dyDescent="0.2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453</v>
      </c>
      <c r="H1079">
        <f>IF('Раздел 2'!V27-'Раздел 2'!V28+'Раздел 2'!V29&gt;='Раздел 3'!P24,0,1)</f>
        <v>0</v>
      </c>
    </row>
    <row r="1080" spans="1:8" x14ac:dyDescent="0.2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454</v>
      </c>
      <c r="H1080">
        <f>IF('Раздел 2'!W27-'Раздел 2'!W28+'Раздел 2'!W29&gt;='Раздел 3'!P25,0,1)</f>
        <v>0</v>
      </c>
    </row>
    <row r="1081" spans="1:8" x14ac:dyDescent="0.2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455</v>
      </c>
      <c r="H1081">
        <f>IF('Раздел 2'!Y27-'Раздел 2'!Y28+'Раздел 2'!Y29&gt;='Раздел 3'!P26,0,1)</f>
        <v>0</v>
      </c>
    </row>
    <row r="1082" spans="1:8" x14ac:dyDescent="0.2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456</v>
      </c>
      <c r="H1082">
        <f>IF('Раздел 2'!Z27-'Раздел 2'!Z28+'Раздел 2'!Z29&gt;='Раздел 3'!P28,0,1)</f>
        <v>0</v>
      </c>
    </row>
    <row r="1083" spans="1:8" x14ac:dyDescent="0.2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1203</v>
      </c>
      <c r="H1083">
        <f>IF('Раздел 1'!P60='Раздел 2'!P60-'Раздел 2'!R60,0,1)</f>
        <v>0</v>
      </c>
    </row>
    <row r="1084" spans="1:8" x14ac:dyDescent="0.2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1201</v>
      </c>
      <c r="H1084">
        <f>IF('Раздел 3'!P54&gt;='Раздел 1'!P33,0,1)</f>
        <v>1</v>
      </c>
    </row>
    <row r="1085" spans="1:8" x14ac:dyDescent="0.2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1202</v>
      </c>
      <c r="H1085">
        <f>IF('Раздел 2'!T60&gt;='Раздел 3'!P54,0,1)</f>
        <v>0</v>
      </c>
    </row>
    <row r="1091" spans="1:1" x14ac:dyDescent="0.2">
      <c r="A1091" t="s">
        <v>1309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28</vt:i4>
      </vt:variant>
    </vt:vector>
  </HeadingPairs>
  <TitlesOfParts>
    <vt:vector size="37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2022-02-04T06:45:06Z</cp:lastPrinted>
  <dcterms:created xsi:type="dcterms:W3CDTF">2009-10-05T09:32:20Z</dcterms:created>
  <dcterms:modified xsi:type="dcterms:W3CDTF">2022-02-04T06:46:24Z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18.01.005.60.27.373</vt:lpwstr>
  </property>
</Properties>
</file>